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1215" yWindow="4455" windowWidth="16980" windowHeight="3075" tabRatio="876"/>
  </bookViews>
  <sheets>
    <sheet name="P&amp;L continuing" sheetId="22" r:id="rId1"/>
    <sheet name="BS" sheetId="2" r:id="rId2"/>
    <sheet name="CF_en" sheetId="3" r:id="rId3"/>
    <sheet name="Segments" sheetId="16" r:id="rId4"/>
    <sheet name="KPIs quarterly" sheetId="20" r:id="rId5"/>
    <sheet name="KPIs YTD" sheetId="21" r:id="rId6"/>
  </sheets>
  <externalReferences>
    <externalReference r:id="rId7"/>
  </externalReferences>
  <definedNames>
    <definedName name="_xlnm.Print_Titles" localSheetId="1">BS!$A:$C,BS!$1:$3</definedName>
    <definedName name="_xlnm.Print_Titles" localSheetId="2">CF_en!$A:$C,CF_en!$1:$3</definedName>
    <definedName name="_xlnm.Print_Area" localSheetId="1">BS!$A$1:$AC$72</definedName>
    <definedName name="_xlnm.Print_Area" localSheetId="2">CF_en!$A$1:$M$53</definedName>
    <definedName name="_xlnm.Print_Area" localSheetId="4">'KPIs quarterly'!$A$1:$K$84</definedName>
    <definedName name="_xlnm.Print_Area" localSheetId="5">'KPIs YTD'!$A$1:$J$85</definedName>
    <definedName name="_xlnm.Print_Area" localSheetId="0">'P&amp;L continuing'!$A$1:$S$104</definedName>
    <definedName name="_xlnm.Print_Area" localSheetId="3">Segments!$A$1:$T$61</definedName>
  </definedNames>
  <calcPr calcId="125725"/>
</workbook>
</file>

<file path=xl/calcChain.xml><?xml version="1.0" encoding="utf-8"?>
<calcChain xmlns="http://schemas.openxmlformats.org/spreadsheetml/2006/main">
  <c r="M47" i="16"/>
  <c r="R47"/>
  <c r="M40"/>
  <c r="R40"/>
  <c r="M31" l="1"/>
  <c r="M18"/>
  <c r="M11"/>
  <c r="M24" l="1"/>
  <c r="R24"/>
  <c r="R28" s="1"/>
  <c r="R31" s="1"/>
  <c r="M33" i="3" l="1"/>
  <c r="M19"/>
  <c r="AC53" i="2" l="1"/>
  <c r="AC43"/>
  <c r="AC27"/>
  <c r="AC55" l="1"/>
  <c r="K78" i="21" l="1"/>
  <c r="K49"/>
  <c r="K40"/>
  <c r="K12"/>
  <c r="K49" i="20" l="1"/>
  <c r="K12"/>
  <c r="M43" i="3" l="1"/>
  <c r="M45" s="1"/>
  <c r="M21"/>
  <c r="AC16" i="2" l="1"/>
  <c r="AC29" s="1"/>
  <c r="R51" i="16" l="1"/>
  <c r="R55" s="1"/>
  <c r="R57" s="1"/>
  <c r="M51" l="1"/>
  <c r="M55" s="1"/>
  <c r="M57" s="1"/>
  <c r="Q97" i="22" l="1"/>
  <c r="M97"/>
  <c r="Q80"/>
  <c r="Q66"/>
  <c r="Q60"/>
  <c r="Q70" s="1"/>
  <c r="Q38"/>
  <c r="Q44" s="1"/>
  <c r="Q24"/>
  <c r="Q14"/>
  <c r="Q30" l="1"/>
  <c r="Q48" s="1"/>
  <c r="Q54" s="1"/>
  <c r="M80"/>
  <c r="M66"/>
  <c r="Q82" l="1"/>
  <c r="Q83" s="1"/>
  <c r="M60"/>
  <c r="M70" s="1"/>
  <c r="L60"/>
  <c r="M38"/>
  <c r="M44" s="1"/>
  <c r="M24"/>
  <c r="M14"/>
  <c r="M30" l="1"/>
  <c r="M82" s="1"/>
  <c r="M83" s="1"/>
  <c r="K18" i="16"/>
  <c r="J18"/>
  <c r="G18"/>
  <c r="F18"/>
  <c r="E18"/>
  <c r="D18"/>
  <c r="Q11"/>
  <c r="P11"/>
  <c r="O11"/>
  <c r="N11"/>
  <c r="L11"/>
  <c r="K11"/>
  <c r="J11"/>
  <c r="I11"/>
  <c r="H11"/>
  <c r="G11"/>
  <c r="F11"/>
  <c r="E11"/>
  <c r="D11"/>
  <c r="Q47"/>
  <c r="P47"/>
  <c r="O47"/>
  <c r="N47"/>
  <c r="L47"/>
  <c r="K47"/>
  <c r="J47"/>
  <c r="I47"/>
  <c r="H47"/>
  <c r="G47"/>
  <c r="F47"/>
  <c r="E47"/>
  <c r="D47"/>
  <c r="L40"/>
  <c r="K40"/>
  <c r="J40"/>
  <c r="I40"/>
  <c r="H40"/>
  <c r="G40"/>
  <c r="F40"/>
  <c r="E40"/>
  <c r="D40"/>
  <c r="M48" i="22" l="1"/>
  <c r="M54" s="1"/>
  <c r="J78" i="21"/>
  <c r="J49"/>
  <c r="J40"/>
  <c r="H31" i="16" l="1"/>
  <c r="J78" i="20" l="1"/>
  <c r="J49"/>
  <c r="J40"/>
  <c r="L51" i="16" l="1"/>
  <c r="L55" s="1"/>
  <c r="L57" s="1"/>
  <c r="Q40"/>
  <c r="L18"/>
  <c r="L24" s="1"/>
  <c r="L28" s="1"/>
  <c r="L31" s="1"/>
  <c r="Q18"/>
  <c r="Q51" l="1"/>
  <c r="Q55" s="1"/>
  <c r="Q57" s="1"/>
  <c r="Q24"/>
  <c r="Q28" s="1"/>
  <c r="Q31" s="1"/>
  <c r="L43" i="3"/>
  <c r="L45" s="1"/>
  <c r="L33"/>
  <c r="L19"/>
  <c r="L21" s="1"/>
  <c r="AB27" i="2" l="1"/>
  <c r="AA27"/>
  <c r="AB16"/>
  <c r="P102" i="22"/>
  <c r="P99"/>
  <c r="P64"/>
  <c r="P66" s="1"/>
  <c r="L64"/>
  <c r="L66" s="1"/>
  <c r="L70" s="1"/>
  <c r="P60"/>
  <c r="P38"/>
  <c r="P44" s="1"/>
  <c r="L38"/>
  <c r="L44" s="1"/>
  <c r="L97"/>
  <c r="P97"/>
  <c r="L80"/>
  <c r="P80"/>
  <c r="L24"/>
  <c r="P24"/>
  <c r="L14"/>
  <c r="J14"/>
  <c r="K14"/>
  <c r="P14"/>
  <c r="P30" s="1"/>
  <c r="AB29" i="2" l="1"/>
  <c r="P70" i="22"/>
  <c r="L30"/>
  <c r="L82" s="1"/>
  <c r="P48"/>
  <c r="P54" s="1"/>
  <c r="P82"/>
  <c r="P83" s="1"/>
  <c r="W27" i="2"/>
  <c r="I82" i="22"/>
  <c r="I14"/>
  <c r="I54"/>
  <c r="I57" i="16"/>
  <c r="I51"/>
  <c r="I18"/>
  <c r="H18"/>
  <c r="X65" i="2"/>
  <c r="E90" i="22"/>
  <c r="F90"/>
  <c r="G90"/>
  <c r="E94"/>
  <c r="F94"/>
  <c r="G94"/>
  <c r="E99"/>
  <c r="F99"/>
  <c r="H68"/>
  <c r="H69"/>
  <c r="E69"/>
  <c r="F69"/>
  <c r="G69"/>
  <c r="E64"/>
  <c r="E66" s="1"/>
  <c r="F64"/>
  <c r="F68" s="1"/>
  <c r="G64"/>
  <c r="G66" s="1"/>
  <c r="H14"/>
  <c r="G14"/>
  <c r="F14"/>
  <c r="G68"/>
  <c r="H60"/>
  <c r="E102"/>
  <c r="F102"/>
  <c r="E77"/>
  <c r="F77"/>
  <c r="G77"/>
  <c r="E73"/>
  <c r="F73"/>
  <c r="G73"/>
  <c r="E60"/>
  <c r="F60"/>
  <c r="G60"/>
  <c r="H66"/>
  <c r="E14"/>
  <c r="E24"/>
  <c r="F24"/>
  <c r="G24"/>
  <c r="H24"/>
  <c r="E38"/>
  <c r="E44" s="1"/>
  <c r="F38"/>
  <c r="F44" s="1"/>
  <c r="G38"/>
  <c r="G44" s="1"/>
  <c r="H38"/>
  <c r="H44" s="1"/>
  <c r="H97"/>
  <c r="H80"/>
  <c r="G56" i="16"/>
  <c r="G30"/>
  <c r="G21" i="2"/>
  <c r="K21"/>
  <c r="J36"/>
  <c r="J37"/>
  <c r="K66"/>
  <c r="K64"/>
  <c r="K63"/>
  <c r="K49"/>
  <c r="K48"/>
  <c r="K47"/>
  <c r="K37"/>
  <c r="K36"/>
  <c r="K35"/>
  <c r="K25"/>
  <c r="K20"/>
  <c r="K13"/>
  <c r="K10"/>
  <c r="I37"/>
  <c r="I36"/>
  <c r="E68" i="22" l="1"/>
  <c r="F80"/>
  <c r="K53" i="2"/>
  <c r="H30" i="22"/>
  <c r="H48" s="1"/>
  <c r="H54" s="1"/>
  <c r="E70"/>
  <c r="L83"/>
  <c r="F97"/>
  <c r="I24" i="16"/>
  <c r="I28" s="1"/>
  <c r="I31" s="1"/>
  <c r="F30" i="22"/>
  <c r="F48" s="1"/>
  <c r="F54" s="1"/>
  <c r="F66"/>
  <c r="F70" s="1"/>
  <c r="E80"/>
  <c r="G30"/>
  <c r="G82" s="1"/>
  <c r="G83" s="1"/>
  <c r="F82"/>
  <c r="F83" s="1"/>
  <c r="G70"/>
  <c r="E30"/>
  <c r="E82" s="1"/>
  <c r="E83" s="1"/>
  <c r="L48"/>
  <c r="L54" s="1"/>
  <c r="K43" i="2"/>
  <c r="K55" s="1"/>
  <c r="K65"/>
  <c r="K67" s="1"/>
  <c r="G80" i="22"/>
  <c r="H70"/>
  <c r="G97"/>
  <c r="E97"/>
  <c r="K27" i="2"/>
  <c r="K29" s="1"/>
  <c r="G48" i="22" l="1"/>
  <c r="G54" s="1"/>
  <c r="H82"/>
  <c r="H83" s="1"/>
  <c r="E48"/>
  <c r="E54" s="1"/>
  <c r="K69" i="2"/>
</calcChain>
</file>

<file path=xl/sharedStrings.xml><?xml version="1.0" encoding="utf-8"?>
<sst xmlns="http://schemas.openxmlformats.org/spreadsheetml/2006/main" count="527" uniqueCount="271">
  <si>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</si>
  <si>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</si>
  <si>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</si>
  <si>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</si>
  <si>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</si>
  <si>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</si>
  <si>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</si>
  <si>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</si>
  <si>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</si>
  <si>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</si>
  <si>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</si>
  <si>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</si>
  <si>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</si>
  <si>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</si>
  <si>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</si>
  <si>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</si>
  <si>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</si>
  <si>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</si>
  <si>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</si>
  <si>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</si>
  <si>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</si>
  <si>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</si>
  <si>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</si>
  <si>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</si>
  <si>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</si>
  <si>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</si>
  <si>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</si>
  <si>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</si>
  <si>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</si>
  <si>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</si>
  <si>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</si>
  <si>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</si>
  <si>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</si>
  <si>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</si>
  <si>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</si>
  <si>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</si>
  <si>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</si>
  <si>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</si>
  <si>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</si>
  <si>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</si>
  <si>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</si>
  <si>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</si>
  <si>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</si>
  <si>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</si>
  <si>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</si>
  <si>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</si>
  <si>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</si>
  <si>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</si>
  <si>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</si>
  <si>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</si>
  <si>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</si>
  <si>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</si>
  <si>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</si>
  <si>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</si>
  <si>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</si>
  <si>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</si>
  <si>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</si>
  <si>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</si>
  <si>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</si>
  <si>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</si>
  <si>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</si>
  <si>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</si>
  <si>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</si>
  <si>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</si>
  <si>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</si>
  <si>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</si>
  <si>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Cashflows from financing activities</t>
  </si>
  <si>
    <t>Dividends paid to shareholders and Non-controlling interest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</si>
  <si>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</si>
  <si>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</si>
  <si>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</si>
  <si>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</si>
  <si>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</si>
  <si>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</si>
  <si>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</si>
  <si>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Total mobile revenues</t>
  </si>
  <si>
    <t>Total fixed line revenues</t>
  </si>
  <si>
    <t>SI/IT revenues</t>
  </si>
  <si>
    <t>MACEDONIA</t>
  </si>
  <si>
    <t>Summary of key operating statistics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</si>
  <si>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</si>
  <si>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</si>
  <si>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</si>
  <si>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</si>
  <si>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</si>
  <si>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</si>
  <si>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</si>
  <si>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</si>
  <si>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</si>
  <si>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</si>
  <si>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</si>
  <si>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</si>
  <si>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</si>
  <si>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</si>
  <si>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</si>
  <si>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</si>
  <si>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</si>
  <si>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</si>
  <si>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</si>
  <si>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</si>
  <si>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</si>
  <si>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</si>
  <si>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</si>
  <si>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</si>
  <si>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</si>
  <si>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</si>
  <si>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</si>
  <si>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</si>
  <si>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</si>
  <si>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</si>
  <si>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</si>
  <si>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</si>
  <si>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</si>
  <si>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</si>
  <si>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</si>
  <si>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</si>
  <si>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</si>
  <si>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</si>
  <si>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</si>
  <si>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</si>
  <si>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</si>
  <si>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</si>
  <si>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</si>
  <si>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</si>
  <si>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</si>
  <si>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</si>
  <si>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</si>
  <si>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</si>
  <si>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</si>
  <si>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</si>
  <si>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</si>
  <si>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</si>
  <si>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</si>
  <si>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</si>
  <si>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Blended MOU (outgoing)</t>
  </si>
  <si>
    <t>n.a.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</si>
  <si>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</si>
  <si>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</si>
  <si>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</si>
  <si>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</si>
  <si>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</si>
  <si>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</si>
  <si>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Liabilities held for sale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</si>
  <si>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</si>
  <si>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</si>
  <si>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</si>
  <si>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</si>
  <si>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</si>
  <si>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</si>
  <si>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</si>
  <si>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</si>
  <si>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</si>
  <si>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</si>
  <si>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</si>
  <si>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</si>
  <si>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</si>
  <si>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</si>
  <si>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</si>
  <si>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</si>
  <si>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</si>
  <si>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</si>
  <si>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</si>
  <si>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</si>
  <si>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</si>
  <si>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</si>
  <si>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</si>
  <si>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</si>
  <si>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</t>
    </r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</si>
  <si>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</si>
  <si>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</si>
  <si>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t>Total voice customers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</si>
  <si>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</si>
  <si>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</si>
  <si>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</si>
  <si>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</si>
  <si>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</si>
  <si>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n.a</t>
  </si>
  <si>
    <t>Repurchase of treasury shares</t>
  </si>
  <si>
    <t>MT HUNGARY</t>
  </si>
  <si>
    <t>Number of total broadband access</t>
  </si>
  <si>
    <t xml:space="preserve"> Dec 31</t>
  </si>
  <si>
    <t>Gross profit</t>
  </si>
  <si>
    <t>Q1 2017</t>
  </si>
  <si>
    <t>Profit for the period from discontinued operations</t>
  </si>
  <si>
    <t>Profit for the period from continuing operations</t>
  </si>
  <si>
    <t xml:space="preserve">Change in exchange differences on translating foreign operations </t>
  </si>
  <si>
    <t>Revaluation of available-for-sale financial assets</t>
  </si>
  <si>
    <t>Other comprehensive income for the period from continuing operations</t>
  </si>
  <si>
    <t>Other comprehensive income for the period from discontinued operations</t>
  </si>
  <si>
    <t>Other comprehensive income for the period</t>
  </si>
  <si>
    <t>Total comprehensive income for the period from continuing operations</t>
  </si>
  <si>
    <t>Total comprehensive income for the period from discontinued operations</t>
  </si>
  <si>
    <t>Total comprehensive income for the period</t>
  </si>
  <si>
    <t>Profit attributable to:</t>
  </si>
  <si>
    <t xml:space="preserve">Owners of the parent </t>
  </si>
  <si>
    <t>From continuing operations</t>
  </si>
  <si>
    <t>From discontinued operations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</si>
  <si>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</si>
  <si>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</si>
  <si>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</si>
  <si>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</si>
  <si>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Diluted earnings per share (HUF)</t>
  </si>
  <si>
    <t>(unaudited)</t>
  </si>
  <si>
    <t>EBITDA from continuing operation</t>
  </si>
  <si>
    <t>EBITDA margin from continuing operation</t>
  </si>
  <si>
    <t>Q2 2016</t>
  </si>
  <si>
    <t>Q3 2016</t>
  </si>
  <si>
    <t>Q4 2016</t>
  </si>
  <si>
    <t>Capital reserves</t>
  </si>
  <si>
    <t>Net cash generated from / (used in) operating activities from discontinued operation</t>
  </si>
  <si>
    <t>Net cash generated from operating activities (continuing operations)</t>
  </si>
  <si>
    <t>Net cash used in investing activities (continuing operations)</t>
  </si>
  <si>
    <t>Net cash (used in) / generated from investing activities from discontinued operation</t>
  </si>
  <si>
    <t>Net cash (used in) / generated from investing activities</t>
  </si>
  <si>
    <t>Net cash used in financing activities (continuing operations)</t>
  </si>
  <si>
    <t>Net cash (used in) /generated from financing activities from discontinued operation</t>
  </si>
  <si>
    <t>Exchange differences on cash and cash equivalents from discontinued operation</t>
  </si>
  <si>
    <t>Average FX rates for the period</t>
  </si>
  <si>
    <t>HUF/MKD</t>
  </si>
  <si>
    <t xml:space="preserve"> Mar 31</t>
  </si>
  <si>
    <t>Energy service revenues</t>
  </si>
  <si>
    <t>SI/IT service related costs</t>
  </si>
  <si>
    <t>Energy service related costs</t>
  </si>
  <si>
    <t>Share of associates' and joint ventures' results</t>
  </si>
  <si>
    <t>Voice -retail</t>
  </si>
  <si>
    <t>Broadband - retail</t>
  </si>
  <si>
    <t>Q2 2017</t>
  </si>
  <si>
    <t xml:space="preserve"> June 30</t>
  </si>
  <si>
    <t>Q1 2016</t>
  </si>
  <si>
    <t>Change in provisions</t>
  </si>
  <si>
    <t>Q3 2017</t>
  </si>
  <si>
    <t>Assets held for sale</t>
  </si>
  <si>
    <t>Goodwill</t>
  </si>
  <si>
    <t xml:space="preserve"> Sept 30</t>
  </si>
  <si>
    <t>Share of associates’ and joint ventures’ result</t>
  </si>
  <si>
    <t>Income taxes paid</t>
  </si>
  <si>
    <t>Proceeds from/Repayment of loans and other borrowings -net</t>
  </si>
  <si>
    <t>Voice retail</t>
  </si>
  <si>
    <t>37,7%</t>
  </si>
  <si>
    <t>10,6%</t>
  </si>
  <si>
    <t>Sep 30</t>
  </si>
  <si>
    <t>Q4 2017</t>
  </si>
  <si>
    <t>Other non current assets</t>
  </si>
  <si>
    <t>37.6%</t>
  </si>
  <si>
    <t>28.9%</t>
  </si>
  <si>
    <r>
      <t xml:space="preserve">Mobile penetration </t>
    </r>
    <r>
      <rPr>
        <b/>
        <vertAlign val="superscript"/>
        <sz val="10"/>
        <rFont val="Tele-GroteskEENor"/>
        <charset val="238"/>
      </rPr>
      <t xml:space="preserve">(1) 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</si>
  <si>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</si>
  <si>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</si>
  <si>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</si>
  <si>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Based on active RPC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</si>
  <si>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</si>
  <si>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</si>
  <si>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(3)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</si>
  <si>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(3) (4)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</si>
  <si>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</si>
  <si>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t>Q1 2018</t>
  </si>
  <si>
    <t>IAS 18 / IAS 11</t>
  </si>
  <si>
    <t>IFRS 9&amp;15</t>
  </si>
  <si>
    <t>Q2 2018</t>
  </si>
  <si>
    <t>Q3 2018</t>
  </si>
  <si>
    <t>Q4 2018</t>
  </si>
  <si>
    <t>99,04%</t>
  </si>
  <si>
    <t>Number of retail broadband access</t>
  </si>
  <si>
    <t>Number of wholesale broadband access</t>
  </si>
  <si>
    <t>0</t>
  </si>
  <si>
    <t>2018 
IAS 18/ IAS 11</t>
  </si>
  <si>
    <t>2018 
IFRS 9 &amp; 15</t>
  </si>
  <si>
    <t xml:space="preserve">Summary of key operating statistics </t>
  </si>
  <si>
    <t>37,8%*</t>
  </si>
  <si>
    <t>29,2%*</t>
  </si>
  <si>
    <t>* data as of May 2018</t>
  </si>
</sst>
</file>

<file path=xl/styles.xml><?xml version="1.0" encoding="utf-8"?>
<styleSheet xmlns="http://schemas.openxmlformats.org/spreadsheetml/2006/main">
  <numFmts count="40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_(* #,##0.0_);_(* \(#,##0.00\);_(* &quot;-&quot;??_);_(@_)"/>
    <numFmt numFmtId="170" formatCode="General_)"/>
    <numFmt numFmtId="171" formatCode="0.000"/>
    <numFmt numFmtId="172" formatCode="&quot;fl&quot;#,##0_);\(&quot;fl&quot;#,##0\)"/>
    <numFmt numFmtId="173" formatCode="&quot;fl&quot;#,##0_);[Red]\(&quot;fl&quot;#,##0\)"/>
    <numFmt numFmtId="174" formatCode="&quot;fl&quot;#,##0.00_);\(&quot;fl&quot;#,##0.00\)"/>
    <numFmt numFmtId="175" formatCode="0.00_)"/>
    <numFmt numFmtId="176" formatCode="\60\4\7\:"/>
    <numFmt numFmtId="177" formatCode="&quot;fl&quot;#,##0.00_);[Red]\(&quot;fl&quot;#,##0.00\)"/>
    <numFmt numFmtId="178" formatCode="_(&quot;fl&quot;* #,##0_);_(&quot;fl&quot;* \(#,##0\);_(&quot;fl&quot;* &quot;-&quot;_);_(@_)"/>
    <numFmt numFmtId="179" formatCode="_(* #,##0.00_);_(* \(#,##0.00\);_(* &quot;-&quot;??_);_(@_)"/>
    <numFmt numFmtId="180" formatCode="_-* #,##0.00_-;\-* #,##0.00_-;_-* &quot;-&quot;??_-;_-@_-"/>
    <numFmt numFmtId="181" formatCode="yyyy\-mm\-dd"/>
    <numFmt numFmtId="182" formatCode="#,##0;[Red]\-#,##0"/>
    <numFmt numFmtId="183" formatCode="_-* #,##0\ _F_t_-;\-* #,##0\ _F_t_-;_-* &quot;-&quot;??\ _F_t_-;_-@_-"/>
    <numFmt numFmtId="184" formatCode="&quot;$&quot;#,##0.00_);[Red]\(&quot;$&quot;#,##0.0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-* #,##0.00\ _F_t_-;\-* #,##0.00\ _F_t_-;_-* \-??\ _F_t_-;_-@_-"/>
    <numFmt numFmtId="188" formatCode="_-* #,##0_-;\-* #,##0_-;_-* &quot;-&quot;_-;_-@_-"/>
    <numFmt numFmtId="189" formatCode="0.0"/>
    <numFmt numFmtId="190" formatCode="0.00;[Red]0.00"/>
    <numFmt numFmtId="191" formatCode="00000000"/>
    <numFmt numFmtId="192" formatCode="#,##0.0_);[Red]\(#,##0.0\)"/>
    <numFmt numFmtId="193" formatCode="#,##0.00;[Red]\-#,##0.00"/>
    <numFmt numFmtId="194" formatCode="_-* #,##0.00\ [$€-1]_-;\-* #,##0.00\ [$€-1]_-;_-* &quot;-&quot;??\ [$€-1]_-"/>
    <numFmt numFmtId="195" formatCode="####"/>
    <numFmt numFmtId="196" formatCode="mm/dd/yy"/>
    <numFmt numFmtId="197" formatCode="#,##0\ &quot;DM&quot;;[Red]\-#,##0\ &quot;DM&quot;"/>
    <numFmt numFmtId="198" formatCode="#,##0.00\ &quot;DM&quot;;[Red]\-#,##0.00\ &quot;DM&quot;"/>
    <numFmt numFmtId="199" formatCode="_-* #,##0.00\ _€_-;\-* #,##0.00\ _€_-;_-* &quot;-&quot;??\ _€_-;_-@_-"/>
    <numFmt numFmtId="200" formatCode="_-* #,##0.00\ _д_е_н_._-;\-* #,##0.00\ _д_е_н_._-;_-* &quot;-&quot;??\ _д_е_н_._-;_-@_-"/>
    <numFmt numFmtId="201" formatCode="#,##0.00\ ;\(#,##0.00\)"/>
    <numFmt numFmtId="202" formatCode="mm\/dd\/yy"/>
  </numFmts>
  <fonts count="16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i/>
      <sz val="10"/>
      <color indexed="8"/>
      <name val="Tele-GroteskEENor"/>
      <charset val="238"/>
    </font>
    <font>
      <b/>
      <i/>
      <sz val="10"/>
      <name val="Arial"/>
      <family val="2"/>
      <charset val="238"/>
    </font>
    <font>
      <i/>
      <sz val="10"/>
      <name val="Tele-GroteskFet"/>
      <charset val="238"/>
    </font>
    <font>
      <i/>
      <sz val="10"/>
      <name val="Times New Roman"/>
      <family val="1"/>
      <charset val="238"/>
    </font>
    <font>
      <b/>
      <sz val="12"/>
      <color rgb="FFFF0000"/>
      <name val="Times New Roman CE"/>
      <charset val="238"/>
    </font>
    <font>
      <sz val="10"/>
      <color rgb="FFFF0000"/>
      <name val="Times New Roman"/>
      <family val="1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2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thin">
        <color indexed="64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</borders>
  <cellStyleXfs count="2288">
    <xf numFmtId="0" fontId="0" fillId="0" borderId="0"/>
    <xf numFmtId="0" fontId="14" fillId="0" borderId="0"/>
    <xf numFmtId="169" fontId="15" fillId="0" borderId="0" applyFill="0" applyBorder="0" applyAlignment="0"/>
    <xf numFmtId="170" fontId="15" fillId="0" borderId="0" applyFill="0" applyBorder="0" applyAlignment="0"/>
    <xf numFmtId="171" fontId="15" fillId="0" borderId="0" applyFill="0" applyBorder="0" applyAlignment="0"/>
    <xf numFmtId="172" fontId="15" fillId="0" borderId="0" applyFill="0" applyBorder="0" applyAlignment="0"/>
    <xf numFmtId="173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75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66" fontId="9" fillId="0" borderId="0"/>
    <xf numFmtId="0" fontId="5" fillId="0" borderId="0"/>
    <xf numFmtId="166" fontId="9" fillId="0" borderId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77" fontId="15" fillId="0" borderId="0" applyFill="0" applyBorder="0" applyAlignment="0"/>
    <xf numFmtId="178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15" borderId="26" applyNumberFormat="0" applyAlignment="0" applyProtection="0"/>
    <xf numFmtId="0" fontId="41" fillId="26" borderId="27" applyNumberFormat="0" applyAlignment="0" applyProtection="0"/>
    <xf numFmtId="0" fontId="42" fillId="0" borderId="0" applyNumberFormat="0" applyFill="0" applyBorder="0" applyAlignment="0" applyProtection="0"/>
    <xf numFmtId="180" fontId="7" fillId="0" borderId="0" applyFont="0" applyFill="0" applyBorder="0" applyAlignment="0" applyProtection="0"/>
    <xf numFmtId="0" fontId="43" fillId="27" borderId="0" applyNumberFormat="0" applyBorder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6" fillId="0" borderId="0" applyNumberFormat="0" applyFill="0" applyBorder="0" applyAlignment="0" applyProtection="0"/>
    <xf numFmtId="0" fontId="47" fillId="12" borderId="26" applyNumberFormat="0" applyAlignment="0" applyProtection="0"/>
    <xf numFmtId="0" fontId="48" fillId="0" borderId="32" applyNumberFormat="0" applyFill="0" applyAlignment="0" applyProtection="0"/>
    <xf numFmtId="0" fontId="49" fillId="18" borderId="0" applyNumberFormat="0" applyBorder="0" applyAlignment="0" applyProtection="0"/>
    <xf numFmtId="0" fontId="62" fillId="0" borderId="0"/>
    <xf numFmtId="0" fontId="7" fillId="11" borderId="26" applyNumberFormat="0" applyFont="0" applyAlignment="0" applyProtection="0"/>
    <xf numFmtId="0" fontId="50" fillId="15" borderId="31" applyNumberFormat="0" applyAlignment="0" applyProtection="0"/>
    <xf numFmtId="4" fontId="16" fillId="28" borderId="31" applyNumberFormat="0" applyProtection="0">
      <alignment vertical="center"/>
    </xf>
    <xf numFmtId="4" fontId="51" fillId="28" borderId="31" applyNumberFormat="0" applyProtection="0">
      <alignment vertical="center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0" borderId="31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52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54" fillId="40" borderId="31" applyNumberFormat="0" applyProtection="0">
      <alignment horizontal="left" vertical="center" indent="1"/>
    </xf>
    <xf numFmtId="4" fontId="54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" borderId="31" applyNumberFormat="0" applyProtection="0">
      <alignment vertical="center"/>
    </xf>
    <xf numFmtId="4" fontId="51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55" fillId="40" borderId="31" applyNumberFormat="0" applyProtection="0">
      <alignment horizontal="right" vertical="center"/>
    </xf>
    <xf numFmtId="4" fontId="16" fillId="40" borderId="31" applyNumberFormat="0" applyProtection="0">
      <alignment horizontal="right" vertical="center"/>
    </xf>
    <xf numFmtId="4" fontId="51" fillId="40" borderId="31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6" fillId="0" borderId="0"/>
    <xf numFmtId="4" fontId="57" fillId="40" borderId="31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34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8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8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3" borderId="0" applyNumberFormat="0" applyBorder="0" applyAlignment="0" applyProtection="0"/>
    <xf numFmtId="0" fontId="38" fillId="58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38" fillId="56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8" fillId="68" borderId="0" applyNumberFormat="0" applyBorder="0" applyAlignment="0" applyProtection="0"/>
    <xf numFmtId="0" fontId="66" fillId="50" borderId="26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28" applyNumberFormat="0" applyFill="0" applyAlignment="0" applyProtection="0"/>
    <xf numFmtId="0" fontId="69" fillId="0" borderId="36" applyNumberFormat="0" applyFill="0" applyAlignment="0" applyProtection="0"/>
    <xf numFmtId="0" fontId="70" fillId="0" borderId="37" applyNumberFormat="0" applyFill="0" applyAlignment="0" applyProtection="0"/>
    <xf numFmtId="0" fontId="70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1" fontId="54" fillId="0" borderId="0" applyFill="0" applyBorder="0" applyAlignment="0"/>
    <xf numFmtId="14" fontId="16" fillId="0" borderId="0" applyFill="0" applyBorder="0" applyAlignment="0"/>
    <xf numFmtId="181" fontId="54" fillId="0" borderId="0" applyFill="0" applyBorder="0" applyAlignment="0"/>
    <xf numFmtId="182" fontId="17" fillId="0" borderId="38">
      <alignment vertical="center"/>
    </xf>
    <xf numFmtId="38" fontId="17" fillId="0" borderId="1">
      <alignment vertical="center"/>
    </xf>
    <xf numFmtId="182" fontId="17" fillId="0" borderId="38">
      <alignment vertical="center"/>
    </xf>
    <xf numFmtId="0" fontId="71" fillId="69" borderId="27" applyNumberFormat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49" borderId="0" applyNumberFormat="0" applyBorder="0" applyAlignment="0" applyProtection="0"/>
    <xf numFmtId="38" fontId="18" fillId="2" borderId="0" applyNumberFormat="0" applyBorder="0" applyAlignment="0" applyProtection="0"/>
    <xf numFmtId="0" fontId="61" fillId="49" borderId="0" applyNumberFormat="0" applyBorder="0" applyAlignment="0" applyProtection="0"/>
    <xf numFmtId="0" fontId="63" fillId="0" borderId="39" applyNumberFormat="0" applyAlignment="0" applyProtection="0"/>
    <xf numFmtId="0" fontId="19" fillId="0" borderId="2" applyNumberFormat="0" applyAlignment="0" applyProtection="0">
      <alignment horizontal="left" vertical="center"/>
    </xf>
    <xf numFmtId="0" fontId="63" fillId="0" borderId="39" applyNumberFormat="0" applyAlignment="0" applyProtection="0"/>
    <xf numFmtId="0" fontId="63" fillId="0" borderId="40">
      <alignment horizontal="left" vertical="center"/>
    </xf>
    <xf numFmtId="0" fontId="19" fillId="0" borderId="3">
      <alignment horizontal="left" vertical="center"/>
    </xf>
    <xf numFmtId="0" fontId="63" fillId="0" borderId="40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20" fillId="0" borderId="0" applyNumberFormat="0" applyFill="0" applyBorder="0" applyAlignment="0" applyProtection="0"/>
    <xf numFmtId="0" fontId="61" fillId="47" borderId="0" applyNumberFormat="0" applyBorder="0" applyAlignment="0" applyProtection="0"/>
    <xf numFmtId="10" fontId="18" fillId="3" borderId="4" applyNumberFormat="0" applyBorder="0" applyAlignment="0" applyProtection="0"/>
    <xf numFmtId="0" fontId="61" fillId="47" borderId="0" applyNumberFormat="0" applyBorder="0" applyAlignment="0" applyProtection="0"/>
    <xf numFmtId="0" fontId="7" fillId="47" borderId="42" applyNumberFormat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6" borderId="0" applyNumberFormat="0" applyBorder="0" applyAlignment="0" applyProtection="0"/>
    <xf numFmtId="0" fontId="73" fillId="77" borderId="0" applyNumberFormat="0" applyBorder="0" applyAlignment="0" applyProtection="0"/>
    <xf numFmtId="0" fontId="74" fillId="79" borderId="31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21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6" fillId="0" borderId="34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7" fillId="81" borderId="0" applyNumberFormat="0" applyBorder="0" applyAlignment="0" applyProtection="0"/>
    <xf numFmtId="4" fontId="16" fillId="28" borderId="31" applyNumberFormat="0" applyProtection="0">
      <alignment vertical="center"/>
    </xf>
    <xf numFmtId="4" fontId="84" fillId="28" borderId="35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85" fillId="18" borderId="43" applyNumberFormat="0" applyProtection="0">
      <alignment horizontal="left" vertical="top" indent="1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8" fillId="16" borderId="35" applyNumberFormat="0" applyProtection="0">
      <alignment horizontal="right" vertical="center"/>
    </xf>
    <xf numFmtId="4" fontId="18" fillId="82" borderId="35" applyNumberFormat="0" applyProtection="0">
      <alignment horizontal="right" vertical="center"/>
    </xf>
    <xf numFmtId="4" fontId="18" fillId="22" borderId="44" applyNumberFormat="0" applyProtection="0">
      <alignment horizontal="right" vertical="center"/>
    </xf>
    <xf numFmtId="4" fontId="18" fillId="24" borderId="35" applyNumberFormat="0" applyProtection="0">
      <alignment horizontal="right" vertical="center"/>
    </xf>
    <xf numFmtId="4" fontId="18" fillId="83" borderId="35" applyNumberFormat="0" applyProtection="0">
      <alignment horizontal="right" vertical="center"/>
    </xf>
    <xf numFmtId="4" fontId="18" fillId="53" borderId="35" applyNumberFormat="0" applyProtection="0">
      <alignment horizontal="right" vertical="center"/>
    </xf>
    <xf numFmtId="4" fontId="18" fillId="20" borderId="35" applyNumberFormat="0" applyProtection="0">
      <alignment horizontal="right" vertical="center"/>
    </xf>
    <xf numFmtId="4" fontId="18" fillId="27" borderId="35" applyNumberFormat="0" applyProtection="0">
      <alignment horizontal="right" vertical="center"/>
    </xf>
    <xf numFmtId="4" fontId="18" fillId="84" borderId="35" applyNumberFormat="0" applyProtection="0">
      <alignment horizontal="right" vertical="center"/>
    </xf>
    <xf numFmtId="4" fontId="18" fillId="85" borderId="44" applyNumberFormat="0" applyProtection="0">
      <alignment horizontal="left" vertical="center" indent="1"/>
    </xf>
    <xf numFmtId="4" fontId="52" fillId="39" borderId="31" applyNumberFormat="0" applyProtection="0">
      <alignment horizontal="left" vertical="center" indent="1"/>
    </xf>
    <xf numFmtId="4" fontId="36" fillId="23" borderId="44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36" fillId="23" borderId="44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4" fontId="18" fillId="87" borderId="44" applyNumberFormat="0" applyProtection="0">
      <alignment horizontal="left" vertical="center" indent="1"/>
    </xf>
    <xf numFmtId="4" fontId="54" fillId="40" borderId="31" applyNumberFormat="0" applyProtection="0">
      <alignment horizontal="left" vertical="center" indent="1"/>
    </xf>
    <xf numFmtId="4" fontId="18" fillId="86" borderId="44" applyNumberFormat="0" applyProtection="0">
      <alignment horizontal="left" vertical="center" indent="1"/>
    </xf>
    <xf numFmtId="4" fontId="54" fillId="42" borderId="31" applyNumberFormat="0" applyProtection="0">
      <alignment horizontal="left" vertical="center" indent="1"/>
    </xf>
    <xf numFmtId="0" fontId="18" fillId="17" borderId="35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1" fillId="23" borderId="43" applyNumberFormat="0" applyProtection="0">
      <alignment horizontal="left" vertical="top" indent="1"/>
    </xf>
    <xf numFmtId="0" fontId="18" fillId="26" borderId="35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61" fillId="86" borderId="43" applyNumberFormat="0" applyProtection="0">
      <alignment horizontal="left" vertical="top" indent="1"/>
    </xf>
    <xf numFmtId="0" fontId="18" fillId="44" borderId="35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61" fillId="44" borderId="43" applyNumberFormat="0" applyProtection="0">
      <alignment horizontal="left" vertical="top" indent="1"/>
    </xf>
    <xf numFmtId="0" fontId="18" fillId="87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8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8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61" fillId="78" borderId="45" applyNumberFormat="0">
      <protection locked="0"/>
    </xf>
    <xf numFmtId="0" fontId="83" fillId="23" borderId="46" applyBorder="0"/>
    <xf numFmtId="4" fontId="55" fillId="11" borderId="43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7" borderId="43" applyNumberFormat="0" applyProtection="0">
      <alignment horizontal="left" vertical="center" indent="1"/>
    </xf>
    <xf numFmtId="0" fontId="55" fillId="11" borderId="43" applyNumberFormat="0" applyProtection="0">
      <alignment horizontal="left" vertical="top" indent="1"/>
    </xf>
    <xf numFmtId="4" fontId="18" fillId="0" borderId="35" applyNumberFormat="0" applyProtection="0">
      <alignment horizontal="right" vertical="center"/>
    </xf>
    <xf numFmtId="4" fontId="84" fillId="4" borderId="35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5" fillId="86" borderId="43" applyNumberFormat="0" applyProtection="0">
      <alignment horizontal="left" vertical="top" indent="1"/>
    </xf>
    <xf numFmtId="4" fontId="86" fillId="89" borderId="44" applyNumberFormat="0" applyProtection="0">
      <alignment horizontal="left" vertical="center" indent="1"/>
    </xf>
    <xf numFmtId="0" fontId="56" fillId="0" borderId="0"/>
    <xf numFmtId="0" fontId="18" fillId="90" borderId="4"/>
    <xf numFmtId="4" fontId="87" fillId="78" borderId="35" applyNumberFormat="0" applyProtection="0">
      <alignment horizontal="right" vertical="center"/>
    </xf>
    <xf numFmtId="0" fontId="81" fillId="50" borderId="0" applyNumberFormat="0" applyBorder="0" applyAlignment="0" applyProtection="0"/>
    <xf numFmtId="0" fontId="58" fillId="0" borderId="0" applyNumberFormat="0" applyFill="0" applyBorder="0" applyAlignment="0" applyProtection="0"/>
    <xf numFmtId="0" fontId="14" fillId="0" borderId="0"/>
    <xf numFmtId="0" fontId="82" fillId="79" borderId="26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4" fillId="0" borderId="0" applyFill="0" applyBorder="0" applyAlignment="0"/>
    <xf numFmtId="49" fontId="16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4" fontId="18" fillId="18" borderId="35" applyNumberFormat="0" applyProtection="0">
      <alignment vertical="center"/>
    </xf>
    <xf numFmtId="179" fontId="7" fillId="0" borderId="0" applyFont="0" applyFill="0" applyBorder="0" applyAlignment="0" applyProtection="0"/>
    <xf numFmtId="0" fontId="61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5" applyNumberFormat="0" applyAlignment="0" applyProtection="0"/>
    <xf numFmtId="0" fontId="41" fillId="94" borderId="27" applyNumberFormat="0" applyAlignment="0" applyProtection="0"/>
    <xf numFmtId="0" fontId="37" fillId="61" borderId="0" applyNumberFormat="0" applyBorder="0" applyAlignment="0" applyProtection="0"/>
    <xf numFmtId="0" fontId="44" fillId="0" borderId="47" applyNumberFormat="0" applyFill="0" applyAlignment="0" applyProtection="0"/>
    <xf numFmtId="0" fontId="45" fillId="0" borderId="48" applyNumberFormat="0" applyFill="0" applyAlignment="0" applyProtection="0"/>
    <xf numFmtId="0" fontId="46" fillId="0" borderId="49" applyNumberFormat="0" applyFill="0" applyAlignment="0" applyProtection="0"/>
    <xf numFmtId="0" fontId="46" fillId="0" borderId="0" applyNumberFormat="0" applyFill="0" applyBorder="0" applyAlignment="0" applyProtection="0"/>
    <xf numFmtId="0" fontId="90" fillId="67" borderId="35" applyNumberFormat="0" applyAlignment="0" applyProtection="0"/>
    <xf numFmtId="0" fontId="43" fillId="0" borderId="50" applyNumberFormat="0" applyFill="0" applyAlignment="0" applyProtection="0"/>
    <xf numFmtId="0" fontId="43" fillId="67" borderId="0" applyNumberFormat="0" applyBorder="0" applyAlignment="0" applyProtection="0"/>
    <xf numFmtId="0" fontId="18" fillId="66" borderId="35" applyNumberFormat="0" applyFont="0" applyAlignment="0" applyProtection="0"/>
    <xf numFmtId="0" fontId="50" fillId="96" borderId="31" applyNumberFormat="0" applyAlignment="0" applyProtection="0"/>
    <xf numFmtId="0" fontId="61" fillId="80" borderId="0"/>
    <xf numFmtId="0" fontId="61" fillId="80" borderId="0"/>
    <xf numFmtId="0" fontId="18" fillId="23" borderId="43" applyNumberFormat="0" applyProtection="0">
      <alignment horizontal="left" vertical="top" indent="1"/>
    </xf>
    <xf numFmtId="0" fontId="18" fillId="86" borderId="43" applyNumberFormat="0" applyProtection="0">
      <alignment horizontal="left" vertical="top" indent="1"/>
    </xf>
    <xf numFmtId="0" fontId="18" fillId="44" borderId="43" applyNumberFormat="0" applyProtection="0">
      <alignment horizontal="left" vertical="top" indent="1"/>
    </xf>
    <xf numFmtId="0" fontId="18" fillId="87" borderId="43" applyNumberFormat="0" applyProtection="0">
      <alignment horizontal="left" vertical="top" indent="1"/>
    </xf>
    <xf numFmtId="0" fontId="18" fillId="78" borderId="45" applyNumberFormat="0">
      <protection locked="0"/>
    </xf>
    <xf numFmtId="0" fontId="61" fillId="80" borderId="0"/>
    <xf numFmtId="0" fontId="59" fillId="0" borderId="51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9" fillId="0" borderId="0"/>
    <xf numFmtId="180" fontId="7" fillId="0" borderId="0" applyFont="0" applyFill="0" applyBorder="0" applyAlignment="0" applyProtection="0"/>
    <xf numFmtId="4" fontId="16" fillId="28" borderId="31" applyNumberFormat="0" applyProtection="0">
      <alignment vertical="center"/>
    </xf>
    <xf numFmtId="4" fontId="51" fillId="28" borderId="31" applyNumberFormat="0" applyProtection="0">
      <alignment vertical="center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0" borderId="31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52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54" fillId="40" borderId="31" applyNumberFormat="0" applyProtection="0">
      <alignment horizontal="left" vertical="center" indent="1"/>
    </xf>
    <xf numFmtId="4" fontId="54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" borderId="31" applyNumberFormat="0" applyProtection="0">
      <alignment vertical="center"/>
    </xf>
    <xf numFmtId="4" fontId="51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55" fillId="40" borderId="31" applyNumberFormat="0" applyProtection="0">
      <alignment horizontal="right" vertical="center"/>
    </xf>
    <xf numFmtId="4" fontId="51" fillId="40" borderId="31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6" fillId="0" borderId="0"/>
    <xf numFmtId="4" fontId="57" fillId="40" borderId="31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78" borderId="45" applyNumberFormat="0">
      <protection locked="0"/>
    </xf>
    <xf numFmtId="0" fontId="18" fillId="90" borderId="4"/>
    <xf numFmtId="0" fontId="61" fillId="80" borderId="0"/>
    <xf numFmtId="0" fontId="61" fillId="80" borderId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61" fillId="80" borderId="0"/>
    <xf numFmtId="0" fontId="61" fillId="80" borderId="0"/>
    <xf numFmtId="4" fontId="18" fillId="18" borderId="35" applyNumberFormat="0" applyProtection="0">
      <alignment vertical="center"/>
    </xf>
    <xf numFmtId="4" fontId="18" fillId="18" borderId="35" applyNumberFormat="0" applyProtection="0">
      <alignment vertical="center"/>
    </xf>
    <xf numFmtId="4" fontId="16" fillId="28" borderId="31" applyNumberFormat="0" applyProtection="0">
      <alignment vertical="center"/>
    </xf>
    <xf numFmtId="4" fontId="51" fillId="28" borderId="31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8" fillId="28" borderId="35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8" fillId="16" borderId="35" applyNumberFormat="0" applyProtection="0">
      <alignment horizontal="right" vertical="center"/>
    </xf>
    <xf numFmtId="4" fontId="16" fillId="30" borderId="31" applyNumberFormat="0" applyProtection="0">
      <alignment horizontal="right" vertical="center"/>
    </xf>
    <xf numFmtId="4" fontId="18" fillId="82" borderId="35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8" fillId="22" borderId="44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8" fillId="24" borderId="35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8" fillId="83" borderId="35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8" fillId="53" borderId="35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8" fillId="20" borderId="35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8" fillId="27" borderId="35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8" fillId="84" borderId="35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18" fillId="85" borderId="44" applyNumberFormat="0" applyProtection="0">
      <alignment horizontal="left" vertical="center" indent="1"/>
    </xf>
    <xf numFmtId="4" fontId="52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4" fontId="18" fillId="86" borderId="35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4" fontId="18" fillId="87" borderId="44" applyNumberFormat="0" applyProtection="0">
      <alignment horizontal="left" vertical="center" indent="1"/>
    </xf>
    <xf numFmtId="4" fontId="54" fillId="40" borderId="31" applyNumberFormat="0" applyProtection="0">
      <alignment horizontal="left" vertical="center" indent="1"/>
    </xf>
    <xf numFmtId="4" fontId="18" fillId="86" borderId="44" applyNumberFormat="0" applyProtection="0">
      <alignment horizontal="left" vertical="center" indent="1"/>
    </xf>
    <xf numFmtId="4" fontId="54" fillId="42" borderId="31" applyNumberFormat="0" applyProtection="0">
      <alignment horizontal="left" vertical="center" indent="1"/>
    </xf>
    <xf numFmtId="0" fontId="18" fillId="17" borderId="35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1" fillId="23" borderId="43" applyNumberFormat="0" applyProtection="0">
      <alignment horizontal="left" vertical="top" indent="1"/>
    </xf>
    <xf numFmtId="0" fontId="7" fillId="42" borderId="31" applyNumberFormat="0" applyProtection="0">
      <alignment horizontal="left" vertical="center" indent="1"/>
    </xf>
    <xf numFmtId="0" fontId="18" fillId="26" borderId="35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61" fillId="86" borderId="43" applyNumberFormat="0" applyProtection="0">
      <alignment horizontal="left" vertical="top" indent="1"/>
    </xf>
    <xf numFmtId="0" fontId="7" fillId="43" borderId="31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61" fillId="44" borderId="43" applyNumberFormat="0" applyProtection="0">
      <alignment horizontal="left" vertical="top" indent="1"/>
    </xf>
    <xf numFmtId="0" fontId="7" fillId="2" borderId="31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61" fillId="87" borderId="43" applyNumberFormat="0" applyProtection="0">
      <alignment horizontal="left" vertical="top" indent="1"/>
    </xf>
    <xf numFmtId="0" fontId="61" fillId="87" borderId="43" applyNumberFormat="0" applyProtection="0">
      <alignment horizontal="left" vertical="top" indent="1"/>
    </xf>
    <xf numFmtId="0" fontId="7" fillId="29" borderId="31" applyNumberFormat="0" applyProtection="0">
      <alignment horizontal="left" vertical="center" indent="1"/>
    </xf>
    <xf numFmtId="0" fontId="7" fillId="0" borderId="0"/>
    <xf numFmtId="4" fontId="16" fillId="3" borderId="31" applyNumberFormat="0" applyProtection="0">
      <alignment vertical="center"/>
    </xf>
    <xf numFmtId="4" fontId="51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18" fillId="0" borderId="35" applyNumberFormat="0" applyProtection="0">
      <alignment horizontal="right" vertical="center"/>
    </xf>
    <xf numFmtId="4" fontId="18" fillId="0" borderId="35" applyNumberFormat="0" applyProtection="0">
      <alignment horizontal="right" vertical="center"/>
    </xf>
    <xf numFmtId="4" fontId="16" fillId="40" borderId="31" applyNumberFormat="0" applyProtection="0">
      <alignment horizontal="right" vertical="center"/>
    </xf>
    <xf numFmtId="4" fontId="51" fillId="40" borderId="31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6" fillId="0" borderId="0"/>
    <xf numFmtId="4" fontId="57" fillId="40" borderId="31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8" fillId="0" borderId="0"/>
    <xf numFmtId="0" fontId="61" fillId="80" borderId="0"/>
    <xf numFmtId="43" fontId="7" fillId="0" borderId="0" applyFont="0" applyFill="0" applyBorder="0" applyAlignment="0" applyProtection="0"/>
    <xf numFmtId="0" fontId="14" fillId="0" borderId="0"/>
    <xf numFmtId="0" fontId="3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2" fillId="0" borderId="0"/>
    <xf numFmtId="0" fontId="107" fillId="0" borderId="0" applyNumberFormat="0" applyFill="0" applyBorder="0" applyAlignment="0" applyProtection="0"/>
    <xf numFmtId="0" fontId="102" fillId="0" borderId="0"/>
    <xf numFmtId="0" fontId="5" fillId="0" borderId="0"/>
    <xf numFmtId="0" fontId="108" fillId="0" borderId="0" applyNumberFormat="0" applyFont="0" applyFill="0" applyBorder="0" applyAlignment="0" applyProtection="0"/>
    <xf numFmtId="0" fontId="102" fillId="0" borderId="0"/>
    <xf numFmtId="0" fontId="102" fillId="0" borderId="0"/>
    <xf numFmtId="0" fontId="14" fillId="0" borderId="0"/>
    <xf numFmtId="0" fontId="14" fillId="0" borderId="0"/>
    <xf numFmtId="0" fontId="102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2" fillId="0" borderId="0"/>
    <xf numFmtId="0" fontId="108" fillId="0" borderId="0" applyNumberFormat="0" applyFill="0" applyBorder="0" applyAlignment="0" applyProtection="0"/>
    <xf numFmtId="0" fontId="14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09" fillId="0" borderId="0"/>
    <xf numFmtId="0" fontId="10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7" fillId="0" borderId="0"/>
    <xf numFmtId="0" fontId="7" fillId="0" borderId="0"/>
    <xf numFmtId="0" fontId="109" fillId="0" borderId="0"/>
    <xf numFmtId="0" fontId="94" fillId="0" borderId="0"/>
    <xf numFmtId="190" fontId="110" fillId="0" borderId="0">
      <alignment horizontal="left"/>
    </xf>
    <xf numFmtId="191" fontId="111" fillId="0" borderId="0">
      <alignment horizontal="left"/>
    </xf>
    <xf numFmtId="0" fontId="64" fillId="110" borderId="0" applyNumberFormat="0" applyBorder="0" applyAlignment="0" applyProtection="0"/>
    <xf numFmtId="0" fontId="64" fillId="81" borderId="0" applyNumberFormat="0" applyBorder="0" applyAlignment="0" applyProtection="0"/>
    <xf numFmtId="0" fontId="64" fillId="77" borderId="0" applyNumberFormat="0" applyBorder="0" applyAlignment="0" applyProtection="0"/>
    <xf numFmtId="0" fontId="64" fillId="111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78" borderId="0" applyNumberFormat="0" applyBorder="0" applyAlignment="0" applyProtection="0"/>
    <xf numFmtId="0" fontId="37" fillId="114" borderId="0" applyNumberFormat="0" applyBorder="0" applyAlignment="0" applyProtection="0"/>
    <xf numFmtId="0" fontId="37" fillId="116" borderId="0" applyNumberFormat="0" applyBorder="0" applyAlignment="0" applyProtection="0"/>
    <xf numFmtId="0" fontId="64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1" borderId="0" applyNumberFormat="0" applyBorder="0" applyAlignment="0" applyProtection="0"/>
    <xf numFmtId="0" fontId="64" fillId="117" borderId="0" applyNumberFormat="0" applyBorder="0" applyAlignment="0" applyProtection="0"/>
    <xf numFmtId="0" fontId="64" fillId="119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120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65" fillId="121" borderId="0" applyNumberFormat="0" applyBorder="0" applyAlignment="0" applyProtection="0"/>
    <xf numFmtId="0" fontId="65" fillId="118" borderId="0" applyNumberFormat="0" applyBorder="0" applyAlignment="0" applyProtection="0"/>
    <xf numFmtId="0" fontId="65" fillId="122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38" fillId="114" borderId="0" applyNumberFormat="0" applyBorder="0" applyAlignment="0" applyProtection="0"/>
    <xf numFmtId="0" fontId="38" fillId="13" borderId="0" applyNumberFormat="0" applyBorder="0" applyAlignment="0" applyProtection="0"/>
    <xf numFmtId="0" fontId="38" fillId="115" borderId="0" applyNumberFormat="0" applyBorder="0" applyAlignment="0" applyProtection="0"/>
    <xf numFmtId="0" fontId="38" fillId="17" borderId="0" applyNumberFormat="0" applyBorder="0" applyAlignment="0" applyProtection="0"/>
    <xf numFmtId="0" fontId="38" fillId="125" borderId="0" applyNumberFormat="0" applyBorder="0" applyAlignment="0" applyProtection="0"/>
    <xf numFmtId="0" fontId="38" fillId="12" borderId="0" applyNumberFormat="0" applyBorder="0" applyAlignment="0" applyProtection="0"/>
    <xf numFmtId="0" fontId="94" fillId="0" borderId="0"/>
    <xf numFmtId="0" fontId="36" fillId="0" borderId="0"/>
    <xf numFmtId="0" fontId="36" fillId="0" borderId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38" fillId="13" borderId="0" applyNumberFormat="0" applyBorder="0" applyAlignment="0" applyProtection="0"/>
    <xf numFmtId="0" fontId="112" fillId="22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7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112" fillId="20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12" fillId="2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38" fillId="130" borderId="0" applyNumberFormat="0" applyBorder="0" applyAlignment="0" applyProtection="0"/>
    <xf numFmtId="0" fontId="112" fillId="5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" fillId="0" borderId="0"/>
    <xf numFmtId="0" fontId="7" fillId="0" borderId="0"/>
    <xf numFmtId="0" fontId="113" fillId="16" borderId="0" applyNumberFormat="0" applyBorder="0" applyAlignment="0" applyProtection="0"/>
    <xf numFmtId="0" fontId="77" fillId="131" borderId="0" applyNumberFormat="0" applyBorder="0" applyAlignment="0" applyProtection="0"/>
    <xf numFmtId="0" fontId="138" fillId="16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66" fillId="113" borderId="26" applyNumberFormat="0" applyAlignment="0" applyProtection="0"/>
    <xf numFmtId="0" fontId="111" fillId="0" borderId="0" applyFont="0" applyFill="0" applyBorder="0" applyAlignment="0" applyProtection="0">
      <alignment horizontal="right"/>
    </xf>
    <xf numFmtId="0" fontId="65" fillId="128" borderId="0" applyNumberFormat="0" applyBorder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0" fontId="65" fillId="126" borderId="0" applyNumberFormat="0" applyBorder="0" applyAlignment="0" applyProtection="0"/>
    <xf numFmtId="170" fontId="15" fillId="0" borderId="0" applyFill="0" applyBorder="0" applyAlignment="0"/>
    <xf numFmtId="170" fontId="78" fillId="0" borderId="0" applyFill="0" applyBorder="0" applyAlignment="0"/>
    <xf numFmtId="171" fontId="15" fillId="0" borderId="0" applyFill="0" applyBorder="0" applyAlignment="0"/>
    <xf numFmtId="171" fontId="78" fillId="0" borderId="0" applyFill="0" applyBorder="0" applyAlignment="0"/>
    <xf numFmtId="172" fontId="15" fillId="0" borderId="0" applyFill="0" applyBorder="0" applyAlignment="0"/>
    <xf numFmtId="172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0" fontId="65" fillId="75" borderId="0" applyNumberFormat="0" applyBorder="0" applyAlignment="0" applyProtection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15" fillId="78" borderId="26" applyNumberFormat="0" applyAlignment="0" applyProtection="0"/>
    <xf numFmtId="0" fontId="93" fillId="79" borderId="26" applyNumberFormat="0" applyAlignment="0" applyProtection="0"/>
    <xf numFmtId="192" fontId="116" fillId="0" borderId="0" applyFill="0" applyBorder="0" applyProtection="0"/>
    <xf numFmtId="0" fontId="117" fillId="19" borderId="27" applyNumberFormat="0" applyAlignment="0" applyProtection="0"/>
    <xf numFmtId="0" fontId="71" fillId="69" borderId="27" applyNumberFormat="0" applyAlignment="0" applyProtection="0"/>
    <xf numFmtId="0" fontId="41" fillId="132" borderId="53" applyNumberFormat="0" applyAlignment="0" applyProtection="0"/>
    <xf numFmtId="0" fontId="95" fillId="0" borderId="0" applyNumberFormat="0" applyFill="0" applyBorder="0" applyAlignment="0" applyProtection="0"/>
    <xf numFmtId="0" fontId="96" fillId="0" borderId="54" applyNumberFormat="0" applyFill="0" applyAlignment="0" applyProtection="0"/>
    <xf numFmtId="0" fontId="97" fillId="0" borderId="36" applyNumberFormat="0" applyFill="0" applyAlignment="0" applyProtection="0"/>
    <xf numFmtId="0" fontId="98" fillId="0" borderId="55" applyNumberFormat="0" applyFill="0" applyAlignment="0" applyProtection="0"/>
    <xf numFmtId="0" fontId="98" fillId="0" borderId="0" applyNumberFormat="0" applyFill="0" applyBorder="0" applyAlignment="0" applyProtection="0"/>
    <xf numFmtId="187" fontId="7" fillId="0" borderId="0" applyFill="0" applyBorder="0" applyAlignment="0" applyProtection="0"/>
    <xf numFmtId="169" fontId="15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61" fillId="0" borderId="0" applyFont="0" applyFill="0" applyBorder="0" applyAlignment="0" applyProtection="0"/>
    <xf numFmtId="199" fontId="94" fillId="0" borderId="0" applyFont="0" applyFill="0" applyBorder="0" applyAlignment="0" applyProtection="0"/>
    <xf numFmtId="0" fontId="118" fillId="0" borderId="0" applyNumberFormat="0" applyAlignment="0">
      <alignment horizontal="left"/>
    </xf>
    <xf numFmtId="170" fontId="15" fillId="0" borderId="0" applyFont="0" applyFill="0" applyBorder="0" applyAlignment="0" applyProtection="0"/>
    <xf numFmtId="170" fontId="78" fillId="0" borderId="0" applyFont="0" applyFill="0" applyBorder="0" applyAlignment="0" applyProtection="0"/>
    <xf numFmtId="14" fontId="54" fillId="0" borderId="0" applyFill="0" applyBorder="0" applyAlignment="0"/>
    <xf numFmtId="14" fontId="17" fillId="0" borderId="0"/>
    <xf numFmtId="182" fontId="17" fillId="0" borderId="0" applyFont="0" applyFill="0" applyBorder="0" applyAlignment="0" applyProtection="0"/>
    <xf numFmtId="199" fontId="36" fillId="0" borderId="0" applyFont="0" applyFill="0" applyBorder="0" applyAlignment="0" applyProtection="0"/>
    <xf numFmtId="193" fontId="17" fillId="0" borderId="0" applyFont="0" applyFill="0" applyBorder="0" applyAlignment="0" applyProtection="0"/>
    <xf numFmtId="184" fontId="116" fillId="0" borderId="0" applyFill="0" applyBorder="0" applyProtection="0"/>
    <xf numFmtId="0" fontId="71" fillId="69" borderId="27" applyNumberFormat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19" fillId="0" borderId="0" applyNumberFormat="0" applyAlignment="0">
      <alignment horizontal="left"/>
    </xf>
    <xf numFmtId="0" fontId="94" fillId="0" borderId="0" applyFont="0" applyFill="0" applyBorder="0" applyAlignment="0" applyProtection="0"/>
    <xf numFmtId="194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79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1" fillId="133" borderId="0" applyNumberFormat="0" applyBorder="0" applyAlignment="0" applyProtection="0"/>
    <xf numFmtId="0" fontId="73" fillId="134" borderId="0" applyNumberFormat="0" applyBorder="0" applyAlignment="0" applyProtection="0"/>
    <xf numFmtId="0" fontId="43" fillId="115" borderId="0" applyNumberFormat="0" applyBorder="0" applyAlignment="0" applyProtection="0"/>
    <xf numFmtId="38" fontId="61" fillId="2" borderId="0" applyNumberFormat="0" applyBorder="0" applyAlignment="0" applyProtection="0"/>
    <xf numFmtId="195" fontId="122" fillId="0" borderId="0" applyNumberFormat="0" applyFill="0" applyBorder="0" applyProtection="0">
      <alignment horizontal="right"/>
    </xf>
    <xf numFmtId="0" fontId="65" fillId="129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56" applyNumberFormat="0" applyFill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6" fillId="0" borderId="0" applyNumberFormat="0" applyFill="0" applyBorder="0" applyAlignment="0" applyProtection="0"/>
    <xf numFmtId="0" fontId="61" fillId="80" borderId="0"/>
    <xf numFmtId="0" fontId="123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7" borderId="42" applyNumberFormat="0" applyAlignment="0" applyProtection="0"/>
    <xf numFmtId="0" fontId="65" fillId="126" borderId="0" applyNumberFormat="0" applyBorder="0" applyAlignment="0" applyProtection="0"/>
    <xf numFmtId="0" fontId="65" fillId="135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122" borderId="0" applyNumberFormat="0" applyBorder="0" applyAlignment="0" applyProtection="0"/>
    <xf numFmtId="0" fontId="65" fillId="52" borderId="0" applyNumberFormat="0" applyBorder="0" applyAlignment="0" applyProtection="0"/>
    <xf numFmtId="0" fontId="65" fillId="12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3" fillId="134" borderId="0" applyNumberFormat="0" applyBorder="0" applyAlignment="0" applyProtection="0"/>
    <xf numFmtId="0" fontId="73" fillId="134" borderId="0" applyNumberFormat="0" applyBorder="0" applyAlignment="0" applyProtection="0"/>
    <xf numFmtId="0" fontId="74" fillId="49" borderId="31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0" fontId="62" fillId="0" borderId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39" fillId="0" borderId="41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35" fillId="0" borderId="0"/>
    <xf numFmtId="0" fontId="124" fillId="0" borderId="0"/>
    <xf numFmtId="188" fontId="7" fillId="0" borderId="0" applyFill="0" applyBorder="0" applyAlignment="0" applyProtection="0">
      <alignment horizontal="right"/>
    </xf>
    <xf numFmtId="188" fontId="7" fillId="0" borderId="0" applyFill="0" applyBorder="0" applyAlignment="0" applyProtection="0">
      <alignment horizontal="right"/>
    </xf>
    <xf numFmtId="0" fontId="125" fillId="18" borderId="0" applyNumberFormat="0" applyBorder="0" applyAlignment="0" applyProtection="0"/>
    <xf numFmtId="0" fontId="92" fillId="50" borderId="0" applyNumberFormat="0" applyBorder="0" applyAlignment="0" applyProtection="0"/>
    <xf numFmtId="0" fontId="49" fillId="18" borderId="0" applyNumberFormat="0" applyBorder="0" applyAlignment="0" applyProtection="0"/>
    <xf numFmtId="37" fontId="126" fillId="0" borderId="0"/>
    <xf numFmtId="175" fontId="21" fillId="0" borderId="0"/>
    <xf numFmtId="175" fontId="103" fillId="0" borderId="0"/>
    <xf numFmtId="189" fontId="21" fillId="0" borderId="0"/>
    <xf numFmtId="0" fontId="4" fillId="0" borderId="0"/>
    <xf numFmtId="0" fontId="4" fillId="0" borderId="0"/>
    <xf numFmtId="0" fontId="7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140" fillId="0" borderId="0"/>
    <xf numFmtId="0" fontId="62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" fillId="0" borderId="0"/>
    <xf numFmtId="0" fontId="61" fillId="80" borderId="0"/>
    <xf numFmtId="0" fontId="61" fillId="80" borderId="0"/>
    <xf numFmtId="0" fontId="61" fillId="80" borderId="0"/>
    <xf numFmtId="0" fontId="140" fillId="0" borderId="0"/>
    <xf numFmtId="0" fontId="7" fillId="0" borderId="0"/>
    <xf numFmtId="0" fontId="4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36" fillId="0" borderId="0"/>
    <xf numFmtId="0" fontId="62" fillId="0" borderId="0"/>
    <xf numFmtId="0" fontId="36" fillId="0" borderId="0"/>
    <xf numFmtId="0" fontId="61" fillId="8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140" fillId="0" borderId="0"/>
    <xf numFmtId="0" fontId="140" fillId="0" borderId="0"/>
    <xf numFmtId="0" fontId="62" fillId="0" borderId="0"/>
    <xf numFmtId="0" fontId="7" fillId="0" borderId="0"/>
    <xf numFmtId="0" fontId="140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62" fillId="0" borderId="0"/>
    <xf numFmtId="0" fontId="106" fillId="0" borderId="0"/>
    <xf numFmtId="0" fontId="35" fillId="0" borderId="0"/>
    <xf numFmtId="0" fontId="9" fillId="0" borderId="0"/>
    <xf numFmtId="0" fontId="9" fillId="0" borderId="0"/>
    <xf numFmtId="0" fontId="61" fillId="80" borderId="0"/>
    <xf numFmtId="0" fontId="9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10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24" fillId="0" borderId="0"/>
    <xf numFmtId="0" fontId="9" fillId="0" borderId="0"/>
    <xf numFmtId="0" fontId="61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5" fillId="0" borderId="0"/>
    <xf numFmtId="0" fontId="9" fillId="0" borderId="0"/>
    <xf numFmtId="0" fontId="9" fillId="0" borderId="0"/>
    <xf numFmtId="0" fontId="9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4" fillId="0" borderId="0"/>
    <xf numFmtId="0" fontId="61" fillId="80" borderId="0"/>
    <xf numFmtId="0" fontId="61" fillId="80" borderId="0"/>
    <xf numFmtId="0" fontId="4" fillId="0" borderId="0"/>
    <xf numFmtId="0" fontId="5" fillId="0" borderId="0"/>
    <xf numFmtId="0" fontId="94" fillId="116" borderId="42" applyNumberFormat="0" applyFont="0" applyAlignment="0" applyProtection="0"/>
    <xf numFmtId="0" fontId="127" fillId="0" borderId="0"/>
    <xf numFmtId="0" fontId="76" fillId="0" borderId="59" applyNumberFormat="0" applyFill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8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8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128" fillId="136" borderId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5" fontId="129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60">
      <alignment horizontal="center"/>
    </xf>
    <xf numFmtId="0" fontId="7" fillId="0" borderId="60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6" fontId="130" fillId="0" borderId="0" applyNumberFormat="0" applyFill="0" applyBorder="0" applyAlignment="0" applyProtection="0">
      <alignment horizontal="left"/>
    </xf>
    <xf numFmtId="0" fontId="77" fillId="131" borderId="0" applyNumberFormat="0" applyBorder="0" applyAlignment="0" applyProtection="0"/>
    <xf numFmtId="0" fontId="77" fillId="131" borderId="0" applyNumberFormat="0" applyBorder="0" applyAlignment="0" applyProtection="0"/>
    <xf numFmtId="49" fontId="131" fillId="138" borderId="0" applyNumberFormat="0" applyFont="0" applyFill="0" applyBorder="0" applyAlignment="0">
      <alignment horizontal="center" vertical="center" wrapText="1" shrinkToFit="1"/>
    </xf>
    <xf numFmtId="0" fontId="54" fillId="50" borderId="31" applyNumberFormat="0" applyProtection="0">
      <alignment vertical="center"/>
    </xf>
    <xf numFmtId="4" fontId="16" fillId="28" borderId="31" applyNumberFormat="0" applyProtection="0">
      <alignment vertical="center"/>
    </xf>
    <xf numFmtId="0" fontId="99" fillId="50" borderId="31" applyNumberFormat="0" applyProtection="0">
      <alignment vertical="center"/>
    </xf>
    <xf numFmtId="0" fontId="54" fillId="50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54" fillId="50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4" fillId="81" borderId="31" applyNumberFormat="0" applyProtection="0">
      <alignment horizontal="right" vertical="center"/>
    </xf>
    <xf numFmtId="0" fontId="54" fillId="46" borderId="31" applyNumberFormat="0" applyProtection="0">
      <alignment horizontal="right" vertical="center"/>
    </xf>
    <xf numFmtId="0" fontId="54" fillId="73" borderId="31" applyNumberFormat="0" applyProtection="0">
      <alignment horizontal="right" vertical="center"/>
    </xf>
    <xf numFmtId="0" fontId="54" fillId="119" borderId="31" applyNumberFormat="0" applyProtection="0">
      <alignment horizontal="right" vertical="center"/>
    </xf>
    <xf numFmtId="0" fontId="54" fillId="124" borderId="31" applyNumberFormat="0" applyProtection="0">
      <alignment horizontal="right" vertical="center"/>
    </xf>
    <xf numFmtId="0" fontId="65" fillId="126" borderId="0" applyNumberFormat="0" applyBorder="0" applyAlignment="0" applyProtection="0"/>
    <xf numFmtId="0" fontId="54" fillId="76" borderId="31" applyNumberFormat="0" applyProtection="0">
      <alignment horizontal="right" vertical="center"/>
    </xf>
    <xf numFmtId="0" fontId="54" fillId="74" borderId="31" applyNumberFormat="0" applyProtection="0">
      <alignment horizontal="right" vertical="center"/>
    </xf>
    <xf numFmtId="0" fontId="54" fillId="139" borderId="31" applyNumberFormat="0" applyProtection="0">
      <alignment horizontal="right" vertical="center"/>
    </xf>
    <xf numFmtId="0" fontId="54" fillId="118" borderId="31" applyNumberFormat="0" applyProtection="0">
      <alignment horizontal="right" vertical="center"/>
    </xf>
    <xf numFmtId="0" fontId="100" fillId="140" borderId="31" applyNumberFormat="0" applyProtection="0">
      <alignment horizontal="left" vertical="center" indent="1"/>
    </xf>
    <xf numFmtId="4" fontId="52" fillId="39" borderId="31" applyNumberFormat="0" applyProtection="0">
      <alignment horizontal="left" vertical="center" indent="1"/>
    </xf>
    <xf numFmtId="0" fontId="54" fillId="141" borderId="6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0" fontId="53" fillId="75" borderId="0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0" borderId="0"/>
    <xf numFmtId="0" fontId="7" fillId="0" borderId="0"/>
    <xf numFmtId="0" fontId="54" fillId="141" borderId="31" applyNumberFormat="0" applyProtection="0">
      <alignment horizontal="left" vertical="center" indent="1"/>
    </xf>
    <xf numFmtId="4" fontId="54" fillId="40" borderId="31" applyNumberFormat="0" applyProtection="0">
      <alignment horizontal="left" vertical="center" indent="1"/>
    </xf>
    <xf numFmtId="0" fontId="54" fillId="142" borderId="31" applyNumberFormat="0" applyProtection="0">
      <alignment horizontal="left" vertical="center" indent="1"/>
    </xf>
    <xf numFmtId="4" fontId="54" fillId="42" borderId="31" applyNumberFormat="0" applyProtection="0">
      <alignment horizontal="left" vertical="center" indent="1"/>
    </xf>
    <xf numFmtId="0" fontId="7" fillId="1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2" fillId="0" borderId="0"/>
    <xf numFmtId="0" fontId="7" fillId="1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69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35" fillId="0" borderId="0"/>
    <xf numFmtId="0" fontId="7" fillId="69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94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62" fillId="0" borderId="0"/>
    <xf numFmtId="0" fontId="7" fillId="110" borderId="31" applyNumberFormat="0" applyProtection="0">
      <alignment horizontal="left" vertical="center" indent="1"/>
    </xf>
    <xf numFmtId="0" fontId="65" fillId="73" borderId="0" applyNumberFormat="0" applyBorder="0" applyAlignment="0" applyProtection="0"/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54" fillId="47" borderId="31" applyNumberFormat="0" applyProtection="0">
      <alignment vertical="center"/>
    </xf>
    <xf numFmtId="0" fontId="99" fillId="47" borderId="31" applyNumberFormat="0" applyProtection="0">
      <alignment vertical="center"/>
    </xf>
    <xf numFmtId="0" fontId="54" fillId="47" borderId="31" applyNumberFormat="0" applyProtection="0">
      <alignment horizontal="left" vertical="center" indent="1"/>
    </xf>
    <xf numFmtId="0" fontId="54" fillId="47" borderId="31" applyNumberFormat="0" applyProtection="0">
      <alignment horizontal="left" vertical="center" indent="1"/>
    </xf>
    <xf numFmtId="0" fontId="54" fillId="141" borderId="31" applyNumberFormat="0" applyProtection="0">
      <alignment horizontal="right" vertical="center"/>
    </xf>
    <xf numFmtId="0" fontId="54" fillId="141" borderId="31" applyNumberFormat="0" applyProtection="0">
      <alignment horizontal="right" vertical="center"/>
    </xf>
    <xf numFmtId="0" fontId="99" fillId="141" borderId="31" applyNumberFormat="0" applyProtection="0">
      <alignment horizontal="right" vertical="center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101" fillId="141" borderId="31" applyNumberFormat="0" applyProtection="0">
      <alignment horizontal="right" vertical="center"/>
    </xf>
    <xf numFmtId="0" fontId="132" fillId="143" borderId="0"/>
    <xf numFmtId="0" fontId="133" fillId="143" borderId="0"/>
    <xf numFmtId="0" fontId="134" fillId="4" borderId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22" fillId="0" borderId="0">
      <alignment horizontal="center"/>
    </xf>
    <xf numFmtId="0" fontId="7" fillId="0" borderId="0"/>
    <xf numFmtId="0" fontId="102" fillId="0" borderId="0"/>
    <xf numFmtId="0" fontId="5" fillId="0" borderId="0"/>
    <xf numFmtId="0" fontId="14" fillId="0" borderId="0"/>
    <xf numFmtId="0" fontId="102" fillId="0" borderId="0"/>
    <xf numFmtId="192" fontId="116" fillId="0" borderId="0" applyFill="0" applyBorder="0" applyAlignment="0" applyProtection="0"/>
    <xf numFmtId="40" fontId="135" fillId="0" borderId="0" applyBorder="0">
      <alignment horizontal="right"/>
    </xf>
    <xf numFmtId="0" fontId="93" fillId="79" borderId="26" applyNumberFormat="0" applyAlignment="0" applyProtection="0"/>
    <xf numFmtId="0" fontId="82" fillId="49" borderId="26" applyNumberFormat="0" applyAlignment="0" applyProtection="0"/>
    <xf numFmtId="0" fontId="93" fillId="79" borderId="26" applyNumberFormat="0" applyAlignment="0" applyProtection="0"/>
    <xf numFmtId="9" fontId="7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ill="0" applyBorder="0" applyAlignment="0" applyProtection="0"/>
    <xf numFmtId="9" fontId="1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62" applyNumberFormat="0" applyFont="0"/>
    <xf numFmtId="0" fontId="7" fillId="0" borderId="0"/>
    <xf numFmtId="0" fontId="7" fillId="0" borderId="0"/>
    <xf numFmtId="177" fontId="15" fillId="0" borderId="0" applyFill="0" applyBorder="0" applyAlignment="0"/>
    <xf numFmtId="177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0" fontId="7" fillId="0" borderId="0"/>
    <xf numFmtId="0" fontId="7" fillId="0" borderId="0"/>
    <xf numFmtId="0" fontId="58" fillId="0" borderId="0" applyNumberFormat="0" applyFill="0" applyBorder="0" applyAlignment="0" applyProtection="0"/>
    <xf numFmtId="20" fontId="17" fillId="0" borderId="0"/>
    <xf numFmtId="0" fontId="137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7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14" fillId="0" borderId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37" fillId="114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37" fillId="1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37" fillId="115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37" fillId="78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37" fillId="114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37" fillId="116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37" fillId="114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37" fillId="12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37" fillId="11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37" fillId="120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37" fillId="114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37" fillId="12" borderId="0" applyNumberFormat="0" applyBorder="0" applyAlignment="0" applyProtection="0"/>
    <xf numFmtId="0" fontId="9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0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36" fillId="0" borderId="0" applyFont="0" applyFill="0" applyBorder="0" applyAlignment="0" applyProtection="0"/>
    <xf numFmtId="187" fontId="7" fillId="0" borderId="0" applyFill="0" applyBorder="0" applyAlignment="0" applyProtection="0"/>
    <xf numFmtId="18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0" fontId="36" fillId="0" borderId="0" applyFont="0" applyFill="0" applyBorder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47" fillId="12" borderId="26" applyNumberFormat="0" applyAlignment="0" applyProtection="0"/>
    <xf numFmtId="0" fontId="62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61" fillId="80" borderId="0"/>
    <xf numFmtId="0" fontId="94" fillId="0" borderId="0"/>
    <xf numFmtId="0" fontId="94" fillId="0" borderId="0"/>
    <xf numFmtId="0" fontId="61" fillId="80" borderId="0"/>
    <xf numFmtId="0" fontId="94" fillId="0" borderId="0"/>
    <xf numFmtId="0" fontId="61" fillId="8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5" fillId="0" borderId="0"/>
    <xf numFmtId="0" fontId="94" fillId="0" borderId="0"/>
    <xf numFmtId="0" fontId="5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43" fillId="0" borderId="0"/>
    <xf numFmtId="0" fontId="14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04" fillId="0" borderId="0"/>
    <xf numFmtId="0" fontId="61" fillId="80" borderId="0"/>
    <xf numFmtId="0" fontId="62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05" fillId="0" borderId="0"/>
    <xf numFmtId="0" fontId="10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4" fillId="97" borderId="52" applyNumberFormat="0" applyFont="0" applyAlignment="0" applyProtection="0"/>
    <xf numFmtId="0" fontId="144" fillId="97" borderId="52" applyNumberFormat="0" applyFont="0" applyAlignment="0" applyProtection="0"/>
    <xf numFmtId="0" fontId="144" fillId="97" borderId="52" applyNumberFormat="0" applyFont="0" applyAlignment="0" applyProtection="0"/>
    <xf numFmtId="0" fontId="144" fillId="97" borderId="52" applyNumberFormat="0" applyFont="0" applyAlignment="0" applyProtection="0"/>
    <xf numFmtId="0" fontId="94" fillId="116" borderId="42" applyNumberFormat="0" applyFont="0" applyAlignment="0" applyProtection="0"/>
    <xf numFmtId="0" fontId="145" fillId="78" borderId="63" applyNumberFormat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4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4" fontId="18" fillId="18" borderId="35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0" fontId="7" fillId="0" borderId="0"/>
    <xf numFmtId="0" fontId="62" fillId="0" borderId="0"/>
    <xf numFmtId="0" fontId="18" fillId="26" borderId="35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4" fillId="0" borderId="0"/>
    <xf numFmtId="0" fontId="18" fillId="87" borderId="35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18" fillId="87" borderId="43" applyNumberFormat="0" applyProtection="0">
      <alignment horizontal="left" vertical="top" indent="1"/>
    </xf>
    <xf numFmtId="4" fontId="18" fillId="0" borderId="35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37" fillId="0" borderId="0"/>
    <xf numFmtId="0" fontId="5" fillId="0" borderId="0"/>
    <xf numFmtId="0" fontId="102" fillId="0" borderId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7" fillId="0" borderId="0"/>
    <xf numFmtId="0" fontId="59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65" fillId="73" borderId="0" applyNumberFormat="0" applyBorder="0" applyAlignment="0" applyProtection="0"/>
    <xf numFmtId="0" fontId="35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65" fillId="129" borderId="0" applyNumberFormat="0" applyBorder="0" applyAlignment="0" applyProtection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1" fillId="80" borderId="0"/>
    <xf numFmtId="0" fontId="62" fillId="0" borderId="0"/>
    <xf numFmtId="0" fontId="65" fillId="126" borderId="0" applyNumberFormat="0" applyBorder="0" applyAlignment="0" applyProtection="0"/>
    <xf numFmtId="0" fontId="7" fillId="0" borderId="0"/>
    <xf numFmtId="0" fontId="62" fillId="0" borderId="0"/>
    <xf numFmtId="0" fontId="35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7" fillId="0" borderId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5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80" borderId="0"/>
    <xf numFmtId="0" fontId="62" fillId="0" borderId="0"/>
    <xf numFmtId="0" fontId="62" fillId="0" borderId="0"/>
    <xf numFmtId="0" fontId="35" fillId="0" borderId="0"/>
    <xf numFmtId="0" fontId="65" fillId="129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3" fillId="0" borderId="0"/>
    <xf numFmtId="17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7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43" fillId="0" borderId="50" applyNumberFormat="0" applyFill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5" applyNumberFormat="0" applyAlignment="0" applyProtection="0"/>
    <xf numFmtId="0" fontId="41" fillId="94" borderId="27" applyNumberFormat="0" applyAlignment="0" applyProtection="0"/>
    <xf numFmtId="0" fontId="38" fillId="93" borderId="0" applyNumberFormat="0" applyBorder="0" applyAlignment="0" applyProtection="0"/>
    <xf numFmtId="0" fontId="37" fillId="61" borderId="0" applyNumberFormat="0" applyBorder="0" applyAlignment="0" applyProtection="0"/>
    <xf numFmtId="0" fontId="43" fillId="67" borderId="0" applyNumberFormat="0" applyBorder="0" applyAlignment="0" applyProtection="0"/>
    <xf numFmtId="0" fontId="38" fillId="93" borderId="0" applyNumberFormat="0" applyBorder="0" applyAlignment="0" applyProtection="0"/>
    <xf numFmtId="0" fontId="44" fillId="0" borderId="47" applyNumberFormat="0" applyFill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38" fillId="93" borderId="0" applyNumberFormat="0" applyBorder="0" applyAlignment="0" applyProtection="0"/>
    <xf numFmtId="0" fontId="90" fillId="67" borderId="35" applyNumberFormat="0" applyAlignment="0" applyProtection="0"/>
    <xf numFmtId="0" fontId="38" fillId="56" borderId="0" applyNumberFormat="0" applyBorder="0" applyAlignment="0" applyProtection="0"/>
    <xf numFmtId="0" fontId="47" fillId="12" borderId="26" applyNumberFormat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2" borderId="0" applyNumberFormat="0" applyBorder="0" applyAlignment="0" applyProtection="0"/>
    <xf numFmtId="0" fontId="50" fillId="96" borderId="31" applyNumberFormat="0" applyAlignment="0" applyProtection="0"/>
    <xf numFmtId="0" fontId="90" fillId="67" borderId="35" applyNumberFormat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7" fillId="12" borderId="26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17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8" fillId="0" borderId="32" applyNumberFormat="0" applyFill="0" applyAlignment="0" applyProtection="0"/>
    <xf numFmtId="0" fontId="38" fillId="91" borderId="0" applyNumberFormat="0" applyBorder="0" applyAlignment="0" applyProtection="0"/>
    <xf numFmtId="0" fontId="91" fillId="0" borderId="0" applyNumberFormat="0" applyFill="0" applyBorder="0" applyAlignment="0" applyProtection="0"/>
    <xf numFmtId="0" fontId="7" fillId="11" borderId="26" applyNumberFormat="0" applyFont="0" applyAlignment="0" applyProtection="0"/>
    <xf numFmtId="0" fontId="50" fillId="15" borderId="31" applyNumberFormat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46" fillId="0" borderId="49" applyNumberFormat="0" applyFill="0" applyAlignment="0" applyProtection="0"/>
    <xf numFmtId="0" fontId="47" fillId="12" borderId="26" applyNumberFormat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47" fillId="12" borderId="26" applyNumberForma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47" fillId="12" borderId="26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59" fillId="0" borderId="34" applyNumberFormat="0" applyFill="0" applyAlignment="0" applyProtection="0"/>
    <xf numFmtId="0" fontId="60" fillId="0" borderId="0" applyNumberFormat="0" applyFill="0" applyBorder="0" applyAlignment="0" applyProtection="0"/>
    <xf numFmtId="17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7" fillId="12" borderId="26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47" fillId="12" borderId="26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90" fillId="67" borderId="35" applyNumberFormat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0" fontId="38" fillId="92" borderId="0" applyNumberFormat="0" applyBorder="0" applyAlignment="0" applyProtection="0"/>
    <xf numFmtId="0" fontId="18" fillId="80" borderId="0"/>
    <xf numFmtId="0" fontId="45" fillId="0" borderId="48" applyNumberFormat="0" applyFill="0" applyAlignment="0" applyProtection="0"/>
    <xf numFmtId="0" fontId="59" fillId="0" borderId="51" applyNumberFormat="0" applyFill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" fillId="66" borderId="35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7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7" fontId="7" fillId="0" borderId="0" applyFill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2" fillId="0" borderId="0"/>
    <xf numFmtId="0" fontId="61" fillId="80" borderId="0"/>
    <xf numFmtId="0" fontId="35" fillId="0" borderId="0"/>
    <xf numFmtId="0" fontId="62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2" fontId="13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5" fillId="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7" fillId="0" borderId="0"/>
    <xf numFmtId="0" fontId="62" fillId="0" borderId="0"/>
    <xf numFmtId="0" fontId="5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18" fillId="17" borderId="35" applyNumberFormat="0" applyProtection="0">
      <alignment horizontal="left" vertical="center" indent="1"/>
    </xf>
    <xf numFmtId="0" fontId="18" fillId="26" borderId="35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90" fillId="67" borderId="35" applyNumberFormat="0" applyAlignment="0" applyProtection="0"/>
    <xf numFmtId="0" fontId="89" fillId="96" borderId="35" applyNumberFormat="0" applyAlignment="0" applyProtection="0"/>
    <xf numFmtId="0" fontId="41" fillId="94" borderId="27" applyNumberFormat="0" applyAlignment="0" applyProtection="0"/>
    <xf numFmtId="0" fontId="44" fillId="0" borderId="47" applyNumberFormat="0" applyFill="0" applyAlignment="0" applyProtection="0"/>
    <xf numFmtId="0" fontId="45" fillId="0" borderId="48" applyNumberFormat="0" applyFill="0" applyAlignment="0" applyProtection="0"/>
    <xf numFmtId="0" fontId="46" fillId="0" borderId="49" applyNumberFormat="0" applyFill="0" applyAlignment="0" applyProtection="0"/>
    <xf numFmtId="0" fontId="46" fillId="0" borderId="0" applyNumberFormat="0" applyFill="0" applyBorder="0" applyAlignment="0" applyProtection="0"/>
    <xf numFmtId="0" fontId="36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6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41" fillId="94" borderId="27" applyNumberFormat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44" fillId="0" borderId="47" applyNumberFormat="0" applyFill="0" applyAlignment="0" applyProtection="0"/>
    <xf numFmtId="0" fontId="45" fillId="0" borderId="48" applyNumberFormat="0" applyFill="0" applyAlignment="0" applyProtection="0"/>
    <xf numFmtId="0" fontId="46" fillId="0" borderId="49" applyNumberFormat="0" applyFill="0" applyAlignment="0" applyProtection="0"/>
    <xf numFmtId="0" fontId="43" fillId="0" borderId="50" applyNumberFormat="0" applyFill="0" applyAlignment="0" applyProtection="0"/>
    <xf numFmtId="0" fontId="90" fillId="67" borderId="35" applyNumberFormat="0" applyAlignment="0" applyProtection="0"/>
    <xf numFmtId="0" fontId="90" fillId="67" borderId="35" applyNumberFormat="0" applyAlignment="0" applyProtection="0"/>
    <xf numFmtId="0" fontId="90" fillId="67" borderId="35" applyNumberForma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8" fillId="66" borderId="35" applyNumberFormat="0" applyFon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0" fillId="96" borderId="31" applyNumberFormat="0" applyAlignment="0" applyProtection="0"/>
    <xf numFmtId="0" fontId="43" fillId="0" borderId="50" applyNumberFormat="0" applyFill="0" applyAlignment="0" applyProtection="0"/>
    <xf numFmtId="0" fontId="43" fillId="67" borderId="0" applyNumberFormat="0" applyBorder="0" applyAlignment="0" applyProtection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7" fillId="0" borderId="0"/>
    <xf numFmtId="0" fontId="18" fillId="66" borderId="35" applyNumberFormat="0" applyFont="0" applyAlignment="0" applyProtection="0"/>
    <xf numFmtId="0" fontId="50" fillId="96" borderId="31" applyNumberFormat="0" applyAlignment="0" applyProtection="0"/>
    <xf numFmtId="0" fontId="59" fillId="0" borderId="51" applyNumberFormat="0" applyFill="0" applyAlignment="0" applyProtection="0"/>
    <xf numFmtId="177" fontId="15" fillId="0" borderId="0" applyFont="0" applyFill="0" applyBorder="0" applyAlignment="0" applyProtection="0"/>
    <xf numFmtId="0" fontId="88" fillId="6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18" fillId="85" borderId="44" applyNumberFormat="0" applyProtection="0">
      <alignment horizontal="left" vertical="center" indent="1"/>
    </xf>
    <xf numFmtId="0" fontId="62" fillId="0" borderId="0"/>
    <xf numFmtId="4" fontId="36" fillId="23" borderId="44" applyNumberFormat="0" applyProtection="0">
      <alignment horizontal="left" vertical="center" indent="1"/>
    </xf>
    <xf numFmtId="0" fontId="62" fillId="0" borderId="0"/>
    <xf numFmtId="0" fontId="62" fillId="0" borderId="0"/>
    <xf numFmtId="4" fontId="18" fillId="87" borderId="44" applyNumberFormat="0" applyProtection="0">
      <alignment horizontal="left" vertical="center" indent="1"/>
    </xf>
    <xf numFmtId="0" fontId="62" fillId="0" borderId="0"/>
    <xf numFmtId="4" fontId="18" fillId="86" borderId="44" applyNumberFormat="0" applyProtection="0">
      <alignment horizontal="left" vertical="center" indent="1"/>
    </xf>
    <xf numFmtId="0" fontId="18" fillId="23" borderId="43" applyNumberFormat="0" applyProtection="0">
      <alignment horizontal="left" vertical="top" indent="1"/>
    </xf>
    <xf numFmtId="0" fontId="62" fillId="0" borderId="0"/>
    <xf numFmtId="0" fontId="18" fillId="86" borderId="43" applyNumberFormat="0" applyProtection="0">
      <alignment horizontal="left" vertical="top" indent="1"/>
    </xf>
    <xf numFmtId="0" fontId="62" fillId="0" borderId="0"/>
    <xf numFmtId="0" fontId="18" fillId="44" borderId="43" applyNumberFormat="0" applyProtection="0">
      <alignment horizontal="left" vertical="top" indent="1"/>
    </xf>
    <xf numFmtId="0" fontId="62" fillId="0" borderId="0"/>
    <xf numFmtId="0" fontId="18" fillId="87" borderId="43" applyNumberFormat="0" applyProtection="0">
      <alignment horizontal="left" vertical="top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86" fillId="89" borderId="44" applyNumberFormat="0" applyProtection="0">
      <alignment horizontal="left" vertical="center" indent="1"/>
    </xf>
    <xf numFmtId="0" fontId="62" fillId="0" borderId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89" fillId="96" borderId="35" applyNumberForma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0" borderId="51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61" fillId="80" borderId="0"/>
    <xf numFmtId="0" fontId="7" fillId="0" borderId="0"/>
  </cellStyleXfs>
  <cellXfs count="541">
    <xf numFmtId="0" fontId="0" fillId="0" borderId="0" xfId="0"/>
    <xf numFmtId="0" fontId="6" fillId="4" borderId="0" xfId="33" applyFont="1" applyFill="1"/>
    <xf numFmtId="0" fontId="6" fillId="4" borderId="0" xfId="33" applyFont="1" applyFill="1" applyBorder="1"/>
    <xf numFmtId="0" fontId="11" fillId="4" borderId="0" xfId="31" applyFont="1" applyFill="1"/>
    <xf numFmtId="0" fontId="11" fillId="4" borderId="0" xfId="31" applyFont="1" applyFill="1" applyBorder="1"/>
    <xf numFmtId="0" fontId="11" fillId="0" borderId="0" xfId="30" applyFont="1"/>
    <xf numFmtId="0" fontId="11" fillId="0" borderId="0" xfId="30" applyFont="1" applyFill="1" applyBorder="1"/>
    <xf numFmtId="0" fontId="13" fillId="0" borderId="0" xfId="30" applyFont="1" applyFill="1" applyBorder="1"/>
    <xf numFmtId="0" fontId="25" fillId="5" borderId="0" xfId="32" applyFont="1" applyFill="1" applyBorder="1" applyAlignment="1">
      <alignment vertical="top"/>
    </xf>
    <xf numFmtId="0" fontId="25" fillId="5" borderId="0" xfId="33" applyFont="1" applyFill="1"/>
    <xf numFmtId="37" fontId="24" fillId="5" borderId="0" xfId="33" applyNumberFormat="1" applyFont="1" applyFill="1" applyBorder="1" applyProtection="1"/>
    <xf numFmtId="37" fontId="25" fillId="5" borderId="0" xfId="33" applyNumberFormat="1" applyFont="1" applyFill="1" applyBorder="1" applyProtection="1"/>
    <xf numFmtId="37" fontId="25" fillId="5" borderId="5" xfId="33" applyNumberFormat="1" applyFont="1" applyFill="1" applyBorder="1" applyProtection="1"/>
    <xf numFmtId="37" fontId="24" fillId="5" borderId="5" xfId="33" applyNumberFormat="1" applyFont="1" applyFill="1" applyBorder="1" applyProtection="1"/>
    <xf numFmtId="0" fontId="25" fillId="5" borderId="0" xfId="30" applyFont="1" applyFill="1"/>
    <xf numFmtId="166" fontId="26" fillId="7" borderId="0" xfId="39" applyFont="1" applyFill="1" applyBorder="1" applyProtection="1"/>
    <xf numFmtId="37" fontId="24" fillId="9" borderId="7" xfId="33" applyNumberFormat="1" applyFont="1" applyFill="1" applyBorder="1" applyProtection="1"/>
    <xf numFmtId="37" fontId="25" fillId="7" borderId="0" xfId="35" applyNumberFormat="1" applyFont="1" applyFill="1" applyBorder="1" applyAlignment="1" applyProtection="1">
      <alignment horizontal="left"/>
    </xf>
    <xf numFmtId="37" fontId="25" fillId="7" borderId="5" xfId="35" applyNumberFormat="1" applyFont="1" applyFill="1" applyBorder="1" applyAlignment="1" applyProtection="1">
      <alignment horizontal="left"/>
    </xf>
    <xf numFmtId="0" fontId="25" fillId="5" borderId="0" xfId="31" applyFont="1" applyFill="1" applyBorder="1"/>
    <xf numFmtId="37" fontId="25" fillId="5" borderId="0" xfId="31" applyNumberFormat="1" applyFont="1" applyFill="1" applyBorder="1" applyProtection="1"/>
    <xf numFmtId="0" fontId="25" fillId="9" borderId="0" xfId="31" applyFont="1" applyFill="1" applyBorder="1"/>
    <xf numFmtId="0" fontId="25" fillId="5" borderId="0" xfId="31" applyFont="1" applyFill="1" applyBorder="1" applyAlignment="1">
      <alignment vertical="top"/>
    </xf>
    <xf numFmtId="37" fontId="25" fillId="8" borderId="11" xfId="33" applyNumberFormat="1" applyFont="1" applyFill="1" applyBorder="1" applyAlignment="1" applyProtection="1">
      <alignment horizontal="right"/>
    </xf>
    <xf numFmtId="37" fontId="25" fillId="7" borderId="11" xfId="33" applyNumberFormat="1" applyFont="1" applyFill="1" applyBorder="1" applyProtection="1"/>
    <xf numFmtId="37" fontId="25" fillId="5" borderId="11" xfId="33" applyNumberFormat="1" applyFont="1" applyFill="1" applyBorder="1" applyProtection="1"/>
    <xf numFmtId="37" fontId="25" fillId="7" borderId="11" xfId="33" applyNumberFormat="1" applyFont="1" applyFill="1" applyBorder="1" applyAlignment="1" applyProtection="1">
      <alignment horizontal="center"/>
    </xf>
    <xf numFmtId="37" fontId="25" fillId="5" borderId="11" xfId="33" applyNumberFormat="1" applyFont="1" applyFill="1" applyBorder="1" applyAlignment="1" applyProtection="1">
      <alignment horizontal="center"/>
    </xf>
    <xf numFmtId="167" fontId="25" fillId="7" borderId="11" xfId="33" applyNumberFormat="1" applyFont="1" applyFill="1" applyBorder="1" applyAlignment="1" applyProtection="1">
      <alignment horizontal="right" indent="1"/>
    </xf>
    <xf numFmtId="167" fontId="25" fillId="5" borderId="11" xfId="33" applyNumberFormat="1" applyFont="1" applyFill="1" applyBorder="1" applyAlignment="1" applyProtection="1">
      <alignment horizontal="right" indent="1"/>
    </xf>
    <xf numFmtId="167" fontId="24" fillId="9" borderId="11" xfId="33" applyNumberFormat="1" applyFont="1" applyFill="1" applyBorder="1" applyAlignment="1" applyProtection="1">
      <alignment horizontal="right" indent="1"/>
    </xf>
    <xf numFmtId="0" fontId="25" fillId="7" borderId="11" xfId="33" applyFont="1" applyFill="1" applyBorder="1" applyAlignment="1">
      <alignment horizontal="right" indent="1"/>
    </xf>
    <xf numFmtId="0" fontId="25" fillId="5" borderId="11" xfId="33" applyFont="1" applyFill="1" applyBorder="1" applyAlignment="1">
      <alignment horizontal="right" indent="1"/>
    </xf>
    <xf numFmtId="167" fontId="24" fillId="9" borderId="12" xfId="33" applyNumberFormat="1" applyFont="1" applyFill="1" applyBorder="1" applyAlignment="1" applyProtection="1">
      <alignment horizontal="right" indent="1"/>
    </xf>
    <xf numFmtId="167" fontId="25" fillId="7" borderId="11" xfId="33" applyNumberFormat="1" applyFont="1" applyFill="1" applyBorder="1" applyAlignment="1">
      <alignment horizontal="right" indent="1"/>
    </xf>
    <xf numFmtId="167" fontId="25" fillId="5" borderId="11" xfId="33" applyNumberFormat="1" applyFont="1" applyFill="1" applyBorder="1" applyAlignment="1">
      <alignment horizontal="right" indent="1"/>
    </xf>
    <xf numFmtId="0" fontId="25" fillId="5" borderId="13" xfId="31" applyFont="1" applyFill="1" applyBorder="1"/>
    <xf numFmtId="0" fontId="25" fillId="5" borderId="11" xfId="31" applyFont="1" applyFill="1" applyBorder="1"/>
    <xf numFmtId="167" fontId="25" fillId="5" borderId="11" xfId="31" applyNumberFormat="1" applyFont="1" applyFill="1" applyBorder="1" applyAlignment="1" applyProtection="1">
      <alignment horizontal="right" indent="1"/>
    </xf>
    <xf numFmtId="167" fontId="25" fillId="5" borderId="14" xfId="31" applyNumberFormat="1" applyFont="1" applyFill="1" applyBorder="1" applyAlignment="1" applyProtection="1">
      <alignment horizontal="right" indent="1"/>
    </xf>
    <xf numFmtId="167" fontId="24" fillId="9" borderId="11" xfId="31" applyNumberFormat="1" applyFont="1" applyFill="1" applyBorder="1" applyAlignment="1" applyProtection="1">
      <alignment horizontal="right" indent="1"/>
    </xf>
    <xf numFmtId="167" fontId="24" fillId="5" borderId="11" xfId="31" applyNumberFormat="1" applyFont="1" applyFill="1" applyBorder="1" applyAlignment="1" applyProtection="1">
      <alignment horizontal="right" indent="1"/>
    </xf>
    <xf numFmtId="0" fontId="24" fillId="5" borderId="0" xfId="0" applyNumberFormat="1" applyFont="1" applyFill="1" applyBorder="1" applyAlignment="1">
      <alignment vertical="center"/>
    </xf>
    <xf numFmtId="0" fontId="25" fillId="5" borderId="0" xfId="0" applyNumberFormat="1" applyFont="1" applyFill="1" applyBorder="1" applyAlignment="1">
      <alignment vertical="center"/>
    </xf>
    <xf numFmtId="0" fontId="24" fillId="9" borderId="0" xfId="0" applyNumberFormat="1" applyFont="1" applyFill="1" applyBorder="1" applyAlignment="1">
      <alignment vertical="center"/>
    </xf>
    <xf numFmtId="0" fontId="25" fillId="5" borderId="0" xfId="30" applyFont="1" applyFill="1" applyBorder="1"/>
    <xf numFmtId="0" fontId="24" fillId="5" borderId="0" xfId="30" applyFont="1" applyFill="1" applyBorder="1"/>
    <xf numFmtId="0" fontId="25" fillId="5" borderId="0" xfId="48" applyFont="1" applyFill="1" applyBorder="1"/>
    <xf numFmtId="0" fontId="27" fillId="5" borderId="0" xfId="48" applyFont="1" applyFill="1" applyBorder="1"/>
    <xf numFmtId="0" fontId="27" fillId="5" borderId="0" xfId="30" applyFont="1" applyFill="1" applyBorder="1"/>
    <xf numFmtId="0" fontId="25" fillId="5" borderId="0" xfId="30" applyFont="1" applyFill="1" applyBorder="1" applyAlignment="1">
      <alignment horizontal="left" indent="1"/>
    </xf>
    <xf numFmtId="0" fontId="24" fillId="5" borderId="0" xfId="30" applyFont="1" applyFill="1" applyBorder="1" applyAlignment="1">
      <alignment horizontal="left"/>
    </xf>
    <xf numFmtId="0" fontId="24" fillId="5" borderId="0" xfId="34" applyFont="1" applyFill="1" applyBorder="1" applyAlignment="1">
      <alignment horizontal="left"/>
    </xf>
    <xf numFmtId="0" fontId="25" fillId="5" borderId="0" xfId="34" applyFont="1" applyFill="1" applyBorder="1" applyAlignment="1">
      <alignment horizontal="left" indent="1"/>
    </xf>
    <xf numFmtId="0" fontId="31" fillId="5" borderId="0" xfId="30" applyFont="1" applyFill="1" applyBorder="1"/>
    <xf numFmtId="0" fontId="24" fillId="9" borderId="0" xfId="30" applyFont="1" applyFill="1" applyBorder="1"/>
    <xf numFmtId="0" fontId="25" fillId="5" borderId="11" xfId="30" applyFont="1" applyFill="1" applyBorder="1" applyAlignment="1">
      <alignment horizontal="right" indent="1"/>
    </xf>
    <xf numFmtId="165" fontId="25" fillId="9" borderId="11" xfId="49" applyNumberFormat="1" applyFont="1" applyFill="1" applyBorder="1" applyAlignment="1">
      <alignment horizontal="right" indent="1"/>
    </xf>
    <xf numFmtId="164" fontId="25" fillId="9" borderId="11" xfId="30" applyNumberFormat="1" applyFont="1" applyFill="1" applyBorder="1" applyAlignment="1">
      <alignment horizontal="right" indent="1"/>
    </xf>
    <xf numFmtId="165" fontId="25" fillId="5" borderId="11" xfId="49" applyNumberFormat="1" applyFont="1" applyFill="1" applyBorder="1" applyAlignment="1">
      <alignment horizontal="right" indent="1"/>
    </xf>
    <xf numFmtId="165" fontId="24" fillId="5" borderId="11" xfId="49" applyNumberFormat="1" applyFont="1" applyFill="1" applyBorder="1" applyAlignment="1">
      <alignment horizontal="right" indent="1"/>
    </xf>
    <xf numFmtId="0" fontId="25" fillId="9" borderId="11" xfId="30" applyFont="1" applyFill="1" applyBorder="1" applyAlignment="1">
      <alignment horizontal="right" indent="1"/>
    </xf>
    <xf numFmtId="15" fontId="24" fillId="9" borderId="11" xfId="30" quotePrefix="1" applyNumberFormat="1" applyFont="1" applyFill="1" applyBorder="1" applyAlignment="1">
      <alignment horizontal="right" indent="1"/>
    </xf>
    <xf numFmtId="0" fontId="24" fillId="5" borderId="8" xfId="30" applyFont="1" applyFill="1" applyBorder="1"/>
    <xf numFmtId="0" fontId="24" fillId="5" borderId="8" xfId="0" applyNumberFormat="1" applyFont="1" applyFill="1" applyBorder="1" applyAlignment="1">
      <alignment vertical="center"/>
    </xf>
    <xf numFmtId="0" fontId="0" fillId="5" borderId="0" xfId="0" applyFill="1"/>
    <xf numFmtId="49" fontId="24" fillId="8" borderId="11" xfId="39" applyNumberFormat="1" applyFont="1" applyFill="1" applyBorder="1" applyAlignment="1" applyProtection="1">
      <alignment horizontal="center"/>
    </xf>
    <xf numFmtId="167" fontId="11" fillId="4" borderId="0" xfId="31" applyNumberFormat="1" applyFont="1" applyFill="1" applyBorder="1"/>
    <xf numFmtId="0" fontId="24" fillId="9" borderId="0" xfId="31" applyFont="1" applyFill="1" applyBorder="1"/>
    <xf numFmtId="0" fontId="7" fillId="5" borderId="0" xfId="0" applyFont="1" applyFill="1"/>
    <xf numFmtId="165" fontId="7" fillId="5" borderId="0" xfId="0" applyNumberFormat="1" applyFont="1" applyFill="1"/>
    <xf numFmtId="0" fontId="31" fillId="7" borderId="10" xfId="30" applyFont="1" applyFill="1" applyBorder="1"/>
    <xf numFmtId="37" fontId="25" fillId="6" borderId="11" xfId="33" applyNumberFormat="1" applyFont="1" applyFill="1" applyBorder="1" applyAlignment="1" applyProtection="1">
      <alignment horizontal="right"/>
    </xf>
    <xf numFmtId="165" fontId="25" fillId="0" borderId="11" xfId="49" applyNumberFormat="1" applyFont="1" applyFill="1" applyBorder="1" applyAlignment="1">
      <alignment horizontal="right" indent="1"/>
    </xf>
    <xf numFmtId="164" fontId="24" fillId="0" borderId="11" xfId="30" applyNumberFormat="1" applyFont="1" applyFill="1" applyBorder="1" applyAlignment="1">
      <alignment horizontal="right" indent="1"/>
    </xf>
    <xf numFmtId="3" fontId="24" fillId="0" borderId="11" xfId="30" applyNumberFormat="1" applyFont="1" applyFill="1" applyBorder="1" applyAlignment="1">
      <alignment horizontal="right" indent="1"/>
    </xf>
    <xf numFmtId="165" fontId="24" fillId="0" borderId="11" xfId="49" applyNumberFormat="1" applyFont="1" applyFill="1" applyBorder="1" applyAlignment="1">
      <alignment horizontal="right" indent="1"/>
    </xf>
    <xf numFmtId="1" fontId="24" fillId="0" borderId="11" xfId="30" applyNumberFormat="1" applyFont="1" applyFill="1" applyBorder="1" applyAlignment="1">
      <alignment horizontal="right" indent="1"/>
    </xf>
    <xf numFmtId="164" fontId="25" fillId="0" borderId="11" xfId="30" applyNumberFormat="1" applyFont="1" applyFill="1" applyBorder="1" applyAlignment="1">
      <alignment horizontal="right" indent="1"/>
    </xf>
    <xf numFmtId="164" fontId="24" fillId="0" borderId="16" xfId="30" applyNumberFormat="1" applyFont="1" applyFill="1" applyBorder="1" applyAlignment="1">
      <alignment horizontal="right" indent="1"/>
    </xf>
    <xf numFmtId="3" fontId="25" fillId="0" borderId="11" xfId="30" applyNumberFormat="1" applyFont="1" applyFill="1" applyBorder="1" applyAlignment="1">
      <alignment horizontal="right" indent="1"/>
    </xf>
    <xf numFmtId="3" fontId="24" fillId="0" borderId="16" xfId="30" applyNumberFormat="1" applyFont="1" applyFill="1" applyBorder="1" applyAlignment="1">
      <alignment horizontal="right" indent="1"/>
    </xf>
    <xf numFmtId="3" fontId="24" fillId="0" borderId="11" xfId="49" applyNumberFormat="1" applyFont="1" applyFill="1" applyBorder="1" applyAlignment="1">
      <alignment horizontal="right" indent="1"/>
    </xf>
    <xf numFmtId="165" fontId="24" fillId="0" borderId="11" xfId="30" applyNumberFormat="1" applyFont="1" applyFill="1" applyBorder="1" applyAlignment="1">
      <alignment horizontal="right" indent="1"/>
    </xf>
    <xf numFmtId="0" fontId="25" fillId="7" borderId="0" xfId="32" applyFont="1" applyFill="1" applyBorder="1" applyAlignment="1">
      <alignment vertical="center"/>
    </xf>
    <xf numFmtId="37" fontId="24" fillId="8" borderId="11" xfId="39" applyNumberFormat="1" applyFont="1" applyFill="1" applyBorder="1" applyAlignment="1" applyProtection="1">
      <alignment horizontal="center" vertical="center"/>
    </xf>
    <xf numFmtId="37" fontId="25" fillId="8" borderId="15" xfId="39" applyNumberFormat="1" applyFont="1" applyFill="1" applyBorder="1" applyAlignment="1" applyProtection="1">
      <alignment horizontal="center" vertical="center"/>
    </xf>
    <xf numFmtId="0" fontId="25" fillId="5" borderId="0" xfId="32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7" borderId="0" xfId="0" applyFont="1" applyFill="1" applyBorder="1" applyAlignment="1">
      <alignment vertical="center"/>
    </xf>
    <xf numFmtId="0" fontId="25" fillId="5" borderId="0" xfId="32" applyFont="1" applyFill="1" applyBorder="1" applyAlignment="1" applyProtection="1">
      <alignment horizontal="left" vertical="center"/>
    </xf>
    <xf numFmtId="37" fontId="23" fillId="5" borderId="0" xfId="0" applyNumberFormat="1" applyFont="1" applyFill="1" applyBorder="1" applyAlignment="1" applyProtection="1">
      <alignment vertical="center"/>
    </xf>
    <xf numFmtId="37" fontId="24" fillId="5" borderId="17" xfId="32" applyNumberFormat="1" applyFont="1" applyFill="1" applyBorder="1" applyAlignment="1" applyProtection="1">
      <alignment horizontal="left" vertical="center"/>
    </xf>
    <xf numFmtId="0" fontId="25" fillId="5" borderId="17" xfId="32" applyFont="1" applyFill="1" applyBorder="1" applyAlignment="1">
      <alignment vertical="center"/>
    </xf>
    <xf numFmtId="37" fontId="25" fillId="5" borderId="0" xfId="32" applyNumberFormat="1" applyFont="1" applyFill="1" applyBorder="1" applyAlignment="1" applyProtection="1">
      <alignment horizontal="left" vertical="center"/>
    </xf>
    <xf numFmtId="0" fontId="24" fillId="9" borderId="0" xfId="32" applyFont="1" applyFill="1" applyBorder="1" applyAlignment="1">
      <alignment vertical="center"/>
    </xf>
    <xf numFmtId="37" fontId="26" fillId="9" borderId="0" xfId="0" applyNumberFormat="1" applyFont="1" applyFill="1" applyBorder="1" applyAlignment="1" applyProtection="1">
      <alignment vertical="center"/>
    </xf>
    <xf numFmtId="0" fontId="25" fillId="9" borderId="0" xfId="32" applyFont="1" applyFill="1" applyBorder="1" applyAlignment="1">
      <alignment vertical="center"/>
    </xf>
    <xf numFmtId="37" fontId="25" fillId="9" borderId="0" xfId="32" applyNumberFormat="1" applyFont="1" applyFill="1" applyBorder="1" applyAlignment="1" applyProtection="1">
      <alignment horizontal="left" vertical="center"/>
    </xf>
    <xf numFmtId="0" fontId="22" fillId="5" borderId="0" xfId="32" applyFont="1" applyFill="1" applyAlignment="1">
      <alignment vertical="center"/>
    </xf>
    <xf numFmtId="37" fontId="23" fillId="5" borderId="17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3" fillId="9" borderId="0" xfId="0" applyNumberFormat="1" applyFont="1" applyFill="1" applyBorder="1" applyAlignment="1" applyProtection="1">
      <alignment vertical="center"/>
    </xf>
    <xf numFmtId="37" fontId="26" fillId="5" borderId="0" xfId="0" applyNumberFormat="1" applyFont="1" applyFill="1" applyBorder="1" applyAlignment="1" applyProtection="1">
      <alignment vertical="center"/>
    </xf>
    <xf numFmtId="37" fontId="23" fillId="9" borderId="17" xfId="0" applyNumberFormat="1" applyFont="1" applyFill="1" applyBorder="1" applyAlignment="1" applyProtection="1">
      <alignment vertical="center"/>
    </xf>
    <xf numFmtId="0" fontId="22" fillId="5" borderId="0" xfId="32" applyFont="1" applyFill="1" applyBorder="1" applyAlignment="1">
      <alignment vertical="center"/>
    </xf>
    <xf numFmtId="166" fontId="11" fillId="4" borderId="0" xfId="37" applyFont="1" applyFill="1" applyBorder="1" applyAlignment="1">
      <alignment vertical="center"/>
    </xf>
    <xf numFmtId="0" fontId="25" fillId="10" borderId="0" xfId="36" applyFont="1" applyFill="1" applyBorder="1" applyAlignment="1">
      <alignment vertical="center"/>
    </xf>
    <xf numFmtId="0" fontId="25" fillId="5" borderId="0" xfId="0" applyFont="1" applyFill="1" applyBorder="1" applyAlignment="1">
      <alignment vertical="center" wrapText="1"/>
    </xf>
    <xf numFmtId="166" fontId="24" fillId="5" borderId="0" xfId="37" applyFont="1" applyFill="1" applyBorder="1" applyAlignment="1">
      <alignment vertical="center"/>
    </xf>
    <xf numFmtId="0" fontId="24" fillId="5" borderId="0" xfId="36" applyFont="1" applyFill="1" applyBorder="1" applyAlignment="1">
      <alignment vertical="center"/>
    </xf>
    <xf numFmtId="166" fontId="25" fillId="9" borderId="0" xfId="37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167" fontId="26" fillId="9" borderId="11" xfId="37" applyNumberFormat="1" applyFont="1" applyFill="1" applyBorder="1" applyAlignment="1" applyProtection="1">
      <alignment horizontal="right" vertical="center"/>
    </xf>
    <xf numFmtId="166" fontId="25" fillId="5" borderId="0" xfId="37" applyFont="1" applyFill="1" applyBorder="1" applyAlignment="1">
      <alignment vertical="center"/>
    </xf>
    <xf numFmtId="166" fontId="25" fillId="5" borderId="8" xfId="37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 applyAlignment="1">
      <alignment vertical="center" wrapText="1"/>
    </xf>
    <xf numFmtId="0" fontId="25" fillId="5" borderId="0" xfId="36" applyFont="1" applyFill="1" applyBorder="1" applyAlignment="1">
      <alignment vertical="center"/>
    </xf>
    <xf numFmtId="166" fontId="24" fillId="9" borderId="0" xfId="37" applyFont="1" applyFill="1" applyBorder="1" applyAlignment="1">
      <alignment vertical="center"/>
    </xf>
    <xf numFmtId="166" fontId="12" fillId="5" borderId="0" xfId="37" applyFont="1" applyFill="1" applyBorder="1" applyAlignment="1">
      <alignment vertical="center"/>
    </xf>
    <xf numFmtId="0" fontId="30" fillId="0" borderId="21" xfId="54" applyFont="1" applyFill="1" applyBorder="1"/>
    <xf numFmtId="0" fontId="24" fillId="5" borderId="18" xfId="30" applyFont="1" applyFill="1" applyBorder="1"/>
    <xf numFmtId="0" fontId="30" fillId="0" borderId="18" xfId="54" applyFont="1" applyFill="1" applyBorder="1"/>
    <xf numFmtId="0" fontId="23" fillId="6" borderId="0" xfId="33" applyFont="1" applyFill="1" applyBorder="1" applyAlignment="1" applyProtection="1">
      <alignment horizontal="left"/>
    </xf>
    <xf numFmtId="0" fontId="25" fillId="5" borderId="0" xfId="33" applyFont="1" applyFill="1" applyBorder="1" applyProtection="1"/>
    <xf numFmtId="37" fontId="25" fillId="9" borderId="0" xfId="33" applyNumberFormat="1" applyFont="1" applyFill="1" applyBorder="1" applyProtection="1"/>
    <xf numFmtId="37" fontId="24" fillId="9" borderId="0" xfId="33" applyNumberFormat="1" applyFont="1" applyFill="1" applyBorder="1" applyProtection="1"/>
    <xf numFmtId="0" fontId="25" fillId="5" borderId="0" xfId="33" applyFont="1" applyFill="1" applyBorder="1"/>
    <xf numFmtId="0" fontId="24" fillId="9" borderId="0" xfId="33" applyFont="1" applyFill="1" applyBorder="1"/>
    <xf numFmtId="0" fontId="30" fillId="0" borderId="11" xfId="54" applyFont="1" applyFill="1" applyBorder="1"/>
    <xf numFmtId="37" fontId="24" fillId="7" borderId="22" xfId="35" applyNumberFormat="1" applyFont="1" applyFill="1" applyBorder="1" applyAlignment="1" applyProtection="1">
      <alignment horizontal="left" vertical="center"/>
    </xf>
    <xf numFmtId="37" fontId="25" fillId="7" borderId="23" xfId="35" applyNumberFormat="1" applyFont="1" applyFill="1" applyBorder="1" applyAlignment="1" applyProtection="1">
      <alignment horizontal="left" vertical="center"/>
    </xf>
    <xf numFmtId="0" fontId="24" fillId="5" borderId="22" xfId="32" applyFont="1" applyFill="1" applyBorder="1" applyAlignment="1" applyProtection="1">
      <alignment horizontal="left" vertical="center"/>
    </xf>
    <xf numFmtId="0" fontId="24" fillId="5" borderId="24" xfId="32" applyFont="1" applyFill="1" applyBorder="1" applyAlignment="1" applyProtection="1">
      <alignment horizontal="left" vertical="center"/>
    </xf>
    <xf numFmtId="0" fontId="25" fillId="5" borderId="22" xfId="32" applyFont="1" applyFill="1" applyBorder="1" applyAlignment="1">
      <alignment vertical="center"/>
    </xf>
    <xf numFmtId="0" fontId="25" fillId="5" borderId="23" xfId="32" applyFont="1" applyFill="1" applyBorder="1" applyAlignment="1">
      <alignment vertical="center"/>
    </xf>
    <xf numFmtId="37" fontId="26" fillId="9" borderId="22" xfId="0" applyNumberFormat="1" applyFont="1" applyFill="1" applyBorder="1" applyAlignment="1" applyProtection="1">
      <alignment vertical="center"/>
    </xf>
    <xf numFmtId="37" fontId="23" fillId="5" borderId="22" xfId="0" applyNumberFormat="1" applyFont="1" applyFill="1" applyBorder="1" applyAlignment="1" applyProtection="1">
      <alignment vertical="center"/>
    </xf>
    <xf numFmtId="0" fontId="23" fillId="5" borderId="22" xfId="0" applyFont="1" applyFill="1" applyBorder="1" applyAlignment="1" applyProtection="1">
      <alignment vertical="center"/>
    </xf>
    <xf numFmtId="37" fontId="26" fillId="5" borderId="22" xfId="0" applyNumberFormat="1" applyFont="1" applyFill="1" applyBorder="1" applyAlignment="1" applyProtection="1">
      <alignment vertical="center"/>
    </xf>
    <xf numFmtId="37" fontId="23" fillId="5" borderId="24" xfId="0" applyNumberFormat="1" applyFont="1" applyFill="1" applyBorder="1" applyAlignment="1" applyProtection="1">
      <alignment vertical="center"/>
    </xf>
    <xf numFmtId="37" fontId="23" fillId="5" borderId="23" xfId="0" applyNumberFormat="1" applyFont="1" applyFill="1" applyBorder="1" applyAlignment="1" applyProtection="1">
      <alignment vertical="center"/>
    </xf>
    <xf numFmtId="37" fontId="25" fillId="5" borderId="22" xfId="32" applyNumberFormat="1" applyFont="1" applyFill="1" applyBorder="1" applyAlignment="1" applyProtection="1">
      <alignment horizontal="left" vertical="center"/>
    </xf>
    <xf numFmtId="167" fontId="25" fillId="0" borderId="11" xfId="31" applyNumberFormat="1" applyFont="1" applyFill="1" applyBorder="1" applyAlignment="1" applyProtection="1">
      <alignment horizontal="right" indent="1"/>
    </xf>
    <xf numFmtId="167" fontId="26" fillId="0" borderId="11" xfId="37" applyNumberFormat="1" applyFont="1" applyFill="1" applyBorder="1" applyAlignment="1" applyProtection="1">
      <alignment horizontal="right" vertical="center"/>
    </xf>
    <xf numFmtId="166" fontId="25" fillId="0" borderId="11" xfId="37" applyFont="1" applyFill="1" applyBorder="1" applyAlignment="1">
      <alignment vertical="center"/>
    </xf>
    <xf numFmtId="167" fontId="23" fillId="0" borderId="11" xfId="37" applyNumberFormat="1" applyFont="1" applyFill="1" applyBorder="1" applyAlignment="1" applyProtection="1">
      <alignment horizontal="right" vertical="center"/>
    </xf>
    <xf numFmtId="167" fontId="25" fillId="0" borderId="11" xfId="37" applyNumberFormat="1" applyFont="1" applyFill="1" applyBorder="1" applyAlignment="1">
      <alignment horizontal="right" vertical="center"/>
    </xf>
    <xf numFmtId="0" fontId="25" fillId="0" borderId="11" xfId="30" applyFont="1" applyFill="1" applyBorder="1" applyAlignment="1">
      <alignment horizontal="right" indent="1"/>
    </xf>
    <xf numFmtId="15" fontId="24" fillId="0" borderId="11" xfId="30" quotePrefix="1" applyNumberFormat="1" applyFont="1" applyFill="1" applyBorder="1" applyAlignment="1">
      <alignment horizontal="right" indent="1"/>
    </xf>
    <xf numFmtId="0" fontId="25" fillId="0" borderId="0" xfId="30" applyFont="1" applyFill="1" applyBorder="1"/>
    <xf numFmtId="0" fontId="24" fillId="0" borderId="11" xfId="54" applyFont="1" applyFill="1" applyBorder="1"/>
    <xf numFmtId="0" fontId="24" fillId="0" borderId="20" xfId="54" applyFont="1" applyFill="1" applyBorder="1"/>
    <xf numFmtId="0" fontId="24" fillId="0" borderId="19" xfId="54" applyFont="1" applyFill="1" applyBorder="1"/>
    <xf numFmtId="37" fontId="25" fillId="5" borderId="0" xfId="0" applyNumberFormat="1" applyFont="1" applyFill="1" applyBorder="1" applyAlignment="1" applyProtection="1">
      <alignment vertical="center"/>
    </xf>
    <xf numFmtId="165" fontId="11" fillId="5" borderId="0" xfId="49" applyNumberFormat="1" applyFont="1" applyFill="1" applyBorder="1"/>
    <xf numFmtId="10" fontId="25" fillId="5" borderId="11" xfId="49" applyNumberFormat="1" applyFont="1" applyFill="1" applyBorder="1" applyAlignment="1" applyProtection="1">
      <alignment horizontal="right" indent="1"/>
    </xf>
    <xf numFmtId="49" fontId="24" fillId="8" borderId="11" xfId="39" quotePrefix="1" applyNumberFormat="1" applyFont="1" applyFill="1" applyBorder="1" applyAlignment="1" applyProtection="1">
      <alignment horizontal="center"/>
    </xf>
    <xf numFmtId="37" fontId="25" fillId="0" borderId="0" xfId="32" applyNumberFormat="1" applyFont="1" applyFill="1" applyBorder="1" applyAlignment="1" applyProtection="1">
      <alignment horizontal="left" vertical="center"/>
    </xf>
    <xf numFmtId="37" fontId="23" fillId="0" borderId="0" xfId="0" applyNumberFormat="1" applyFont="1" applyFill="1" applyBorder="1" applyAlignment="1" applyProtection="1">
      <alignment vertical="center"/>
    </xf>
    <xf numFmtId="37" fontId="26" fillId="0" borderId="0" xfId="0" applyNumberFormat="1" applyFont="1" applyFill="1" applyBorder="1" applyAlignment="1" applyProtection="1">
      <alignment vertical="center"/>
    </xf>
    <xf numFmtId="37" fontId="23" fillId="0" borderId="22" xfId="0" applyNumberFormat="1" applyFont="1" applyFill="1" applyBorder="1" applyAlignment="1" applyProtection="1">
      <alignment vertical="center"/>
    </xf>
    <xf numFmtId="0" fontId="24" fillId="9" borderId="22" xfId="32" applyFont="1" applyFill="1" applyBorder="1" applyAlignment="1" applyProtection="1">
      <alignment horizontal="left" vertical="center"/>
    </xf>
    <xf numFmtId="37" fontId="24" fillId="7" borderId="24" xfId="35" applyNumberFormat="1" applyFont="1" applyFill="1" applyBorder="1" applyAlignment="1" applyProtection="1">
      <alignment horizontal="left" vertical="center"/>
    </xf>
    <xf numFmtId="0" fontId="25" fillId="7" borderId="17" xfId="32" applyFont="1" applyFill="1" applyBorder="1" applyAlignment="1">
      <alignment vertical="center"/>
    </xf>
    <xf numFmtId="166" fontId="24" fillId="8" borderId="65" xfId="39" applyNumberFormat="1" applyFont="1" applyFill="1" applyBorder="1" applyAlignment="1" applyProtection="1">
      <alignment horizontal="center" vertical="center"/>
    </xf>
    <xf numFmtId="166" fontId="26" fillId="7" borderId="24" xfId="39" applyFont="1" applyFill="1" applyBorder="1" applyProtection="1"/>
    <xf numFmtId="166" fontId="23" fillId="7" borderId="17" xfId="39" applyFont="1" applyFill="1" applyBorder="1" applyAlignment="1" applyProtection="1">
      <alignment horizontal="center"/>
    </xf>
    <xf numFmtId="166" fontId="26" fillId="7" borderId="22" xfId="39" applyFont="1" applyFill="1" applyBorder="1" applyAlignment="1" applyProtection="1">
      <alignment horizontal="left"/>
    </xf>
    <xf numFmtId="166" fontId="23" fillId="7" borderId="23" xfId="39" applyFont="1" applyFill="1" applyBorder="1" applyProtection="1"/>
    <xf numFmtId="166" fontId="26" fillId="7" borderId="5" xfId="39" applyFont="1" applyFill="1" applyBorder="1" applyProtection="1"/>
    <xf numFmtId="0" fontId="23" fillId="6" borderId="22" xfId="33" applyFont="1" applyFill="1" applyBorder="1" applyProtection="1"/>
    <xf numFmtId="37" fontId="24" fillId="5" borderId="22" xfId="33" applyNumberFormat="1" applyFont="1" applyFill="1" applyBorder="1" applyProtection="1"/>
    <xf numFmtId="37" fontId="25" fillId="5" borderId="22" xfId="33" applyNumberFormat="1" applyFont="1" applyFill="1" applyBorder="1" applyProtection="1"/>
    <xf numFmtId="37" fontId="25" fillId="5" borderId="23" xfId="33" applyNumberFormat="1" applyFont="1" applyFill="1" applyBorder="1" applyProtection="1"/>
    <xf numFmtId="167" fontId="25" fillId="5" borderId="15" xfId="33" applyNumberFormat="1" applyFont="1" applyFill="1" applyBorder="1" applyAlignment="1" applyProtection="1">
      <alignment horizontal="right" indent="1"/>
    </xf>
    <xf numFmtId="167" fontId="25" fillId="7" borderId="15" xfId="33" applyNumberFormat="1" applyFont="1" applyFill="1" applyBorder="1" applyAlignment="1" applyProtection="1">
      <alignment horizontal="right" indent="1"/>
    </xf>
    <xf numFmtId="37" fontId="25" fillId="9" borderId="22" xfId="33" applyNumberFormat="1" applyFont="1" applyFill="1" applyBorder="1" applyProtection="1"/>
    <xf numFmtId="37" fontId="24" fillId="9" borderId="67" xfId="33" applyNumberFormat="1" applyFont="1" applyFill="1" applyBorder="1" applyProtection="1"/>
    <xf numFmtId="0" fontId="25" fillId="9" borderId="22" xfId="33" applyFont="1" applyFill="1" applyBorder="1"/>
    <xf numFmtId="0" fontId="25" fillId="5" borderId="22" xfId="33" applyFont="1" applyFill="1" applyBorder="1"/>
    <xf numFmtId="37" fontId="24" fillId="9" borderId="22" xfId="33" applyNumberFormat="1" applyFont="1" applyFill="1" applyBorder="1" applyProtection="1"/>
    <xf numFmtId="37" fontId="24" fillId="9" borderId="23" xfId="33" applyNumberFormat="1" applyFont="1" applyFill="1" applyBorder="1" applyProtection="1"/>
    <xf numFmtId="37" fontId="24" fillId="9" borderId="5" xfId="33" applyNumberFormat="1" applyFont="1" applyFill="1" applyBorder="1" applyProtection="1"/>
    <xf numFmtId="165" fontId="24" fillId="9" borderId="15" xfId="49" applyNumberFormat="1" applyFont="1" applyFill="1" applyBorder="1" applyAlignment="1" applyProtection="1">
      <alignment horizontal="right" indent="1"/>
    </xf>
    <xf numFmtId="37" fontId="24" fillId="7" borderId="24" xfId="35" applyNumberFormat="1" applyFont="1" applyFill="1" applyBorder="1" applyAlignment="1" applyProtection="1">
      <alignment horizontal="left"/>
    </xf>
    <xf numFmtId="37" fontId="25" fillId="7" borderId="17" xfId="35" applyNumberFormat="1" applyFont="1" applyFill="1" applyBorder="1" applyAlignment="1" applyProtection="1">
      <alignment horizontal="left"/>
    </xf>
    <xf numFmtId="37" fontId="24" fillId="7" borderId="22" xfId="35" applyNumberFormat="1" applyFont="1" applyFill="1" applyBorder="1" applyAlignment="1" applyProtection="1">
      <alignment horizontal="left"/>
    </xf>
    <xf numFmtId="37" fontId="25" fillId="7" borderId="23" xfId="35" applyNumberFormat="1" applyFont="1" applyFill="1" applyBorder="1" applyAlignment="1" applyProtection="1">
      <alignment horizontal="left"/>
    </xf>
    <xf numFmtId="0" fontId="25" fillId="5" borderId="22" xfId="31" applyFont="1" applyFill="1" applyBorder="1"/>
    <xf numFmtId="0" fontId="24" fillId="5" borderId="22" xfId="31" applyFont="1" applyFill="1" applyBorder="1"/>
    <xf numFmtId="0" fontId="25" fillId="5" borderId="68" xfId="31" applyFont="1" applyFill="1" applyBorder="1"/>
    <xf numFmtId="0" fontId="25" fillId="9" borderId="22" xfId="31" applyFont="1" applyFill="1" applyBorder="1"/>
    <xf numFmtId="49" fontId="24" fillId="8" borderId="66" xfId="39" applyNumberFormat="1" applyFont="1" applyFill="1" applyBorder="1" applyAlignment="1" applyProtection="1">
      <alignment horizontal="center"/>
    </xf>
    <xf numFmtId="0" fontId="25" fillId="7" borderId="17" xfId="0" applyFont="1" applyFill="1" applyBorder="1" applyAlignment="1">
      <alignment vertical="center"/>
    </xf>
    <xf numFmtId="0" fontId="24" fillId="10" borderId="17" xfId="36" applyFont="1" applyFill="1" applyBorder="1" applyAlignment="1">
      <alignment vertical="center"/>
    </xf>
    <xf numFmtId="0" fontId="24" fillId="7" borderId="22" xfId="36" applyFont="1" applyFill="1" applyBorder="1" applyAlignment="1" applyProtection="1">
      <alignment horizontal="left" vertical="center"/>
    </xf>
    <xf numFmtId="0" fontId="25" fillId="10" borderId="23" xfId="38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25" fillId="10" borderId="5" xfId="36" applyFont="1" applyFill="1" applyBorder="1" applyAlignment="1">
      <alignment vertical="center"/>
    </xf>
    <xf numFmtId="0" fontId="25" fillId="5" borderId="22" xfId="0" applyFont="1" applyFill="1" applyBorder="1" applyAlignment="1">
      <alignment vertical="center"/>
    </xf>
    <xf numFmtId="166" fontId="25" fillId="7" borderId="66" xfId="37" applyFont="1" applyFill="1" applyBorder="1" applyAlignment="1">
      <alignment vertical="center"/>
    </xf>
    <xf numFmtId="0" fontId="31" fillId="5" borderId="22" xfId="0" applyNumberFormat="1" applyFont="1" applyFill="1" applyBorder="1" applyAlignment="1">
      <alignment vertical="center"/>
    </xf>
    <xf numFmtId="167" fontId="26" fillId="7" borderId="66" xfId="37" applyNumberFormat="1" applyFont="1" applyFill="1" applyBorder="1" applyAlignment="1" applyProtection="1">
      <alignment horizontal="right" vertical="center"/>
    </xf>
    <xf numFmtId="0" fontId="24" fillId="5" borderId="22" xfId="0" applyNumberFormat="1" applyFont="1" applyFill="1" applyBorder="1" applyAlignment="1">
      <alignment vertical="center"/>
    </xf>
    <xf numFmtId="0" fontId="25" fillId="5" borderId="22" xfId="0" applyFont="1" applyFill="1" applyBorder="1" applyAlignment="1">
      <alignment vertical="center" wrapText="1"/>
    </xf>
    <xf numFmtId="167" fontId="23" fillId="7" borderId="66" xfId="37" applyNumberFormat="1" applyFont="1" applyFill="1" applyBorder="1" applyAlignment="1" applyProtection="1">
      <alignment horizontal="right" vertical="center"/>
    </xf>
    <xf numFmtId="167" fontId="25" fillId="7" borderId="66" xfId="37" applyNumberFormat="1" applyFont="1" applyFill="1" applyBorder="1" applyAlignment="1">
      <alignment horizontal="right" vertical="center"/>
    </xf>
    <xf numFmtId="0" fontId="24" fillId="9" borderId="22" xfId="0" applyNumberFormat="1" applyFont="1" applyFill="1" applyBorder="1" applyAlignment="1">
      <alignment vertical="center"/>
    </xf>
    <xf numFmtId="167" fontId="26" fillId="9" borderId="66" xfId="37" applyNumberFormat="1" applyFont="1" applyFill="1" applyBorder="1" applyAlignment="1" applyProtection="1">
      <alignment horizontal="right" vertical="center"/>
    </xf>
    <xf numFmtId="0" fontId="34" fillId="0" borderId="0" xfId="0" applyFont="1" applyBorder="1" applyAlignment="1">
      <alignment vertical="center"/>
    </xf>
    <xf numFmtId="0" fontId="25" fillId="5" borderId="22" xfId="36" applyFont="1" applyFill="1" applyBorder="1" applyAlignment="1">
      <alignment vertical="center"/>
    </xf>
    <xf numFmtId="166" fontId="25" fillId="5" borderId="22" xfId="37" applyFont="1" applyFill="1" applyBorder="1" applyAlignment="1">
      <alignment vertical="center"/>
    </xf>
    <xf numFmtId="0" fontId="24" fillId="5" borderId="22" xfId="36" applyFont="1" applyFill="1" applyBorder="1" applyAlignment="1">
      <alignment vertical="center"/>
    </xf>
    <xf numFmtId="0" fontId="24" fillId="5" borderId="70" xfId="0" applyNumberFormat="1" applyFont="1" applyFill="1" applyBorder="1" applyAlignment="1">
      <alignment vertical="center"/>
    </xf>
    <xf numFmtId="0" fontId="32" fillId="0" borderId="0" xfId="30" applyFont="1" applyFill="1" applyBorder="1"/>
    <xf numFmtId="0" fontId="24" fillId="0" borderId="0" xfId="30" applyFont="1" applyFill="1" applyBorder="1"/>
    <xf numFmtId="0" fontId="27" fillId="0" borderId="0" xfId="48" applyFont="1" applyFill="1" applyBorder="1"/>
    <xf numFmtId="0" fontId="27" fillId="0" borderId="0" xfId="30" applyFont="1" applyFill="1" applyBorder="1"/>
    <xf numFmtId="0" fontId="25" fillId="0" borderId="0" xfId="48" applyFont="1" applyFill="1" applyBorder="1"/>
    <xf numFmtId="0" fontId="25" fillId="0" borderId="0" xfId="32" applyFont="1" applyFill="1" applyBorder="1" applyAlignment="1">
      <alignment vertical="top"/>
    </xf>
    <xf numFmtId="0" fontId="33" fillId="0" borderId="0" xfId="30" applyFont="1" applyFill="1" applyBorder="1"/>
    <xf numFmtId="0" fontId="25" fillId="0" borderId="0" xfId="30" applyFont="1" applyFill="1"/>
    <xf numFmtId="0" fontId="11" fillId="0" borderId="0" xfId="30" applyFont="1" applyFill="1"/>
    <xf numFmtId="168" fontId="0" fillId="5" borderId="0" xfId="0" applyNumberFormat="1" applyFill="1"/>
    <xf numFmtId="0" fontId="0" fillId="0" borderId="0" xfId="0" applyBorder="1"/>
    <xf numFmtId="0" fontId="0" fillId="0" borderId="10" xfId="0" applyBorder="1"/>
    <xf numFmtId="37" fontId="24" fillId="5" borderId="0" xfId="32" applyNumberFormat="1" applyFont="1" applyFill="1" applyBorder="1" applyAlignment="1" applyProtection="1">
      <alignment horizontal="left" vertical="center"/>
    </xf>
    <xf numFmtId="0" fontId="0" fillId="0" borderId="6" xfId="0" applyBorder="1"/>
    <xf numFmtId="0" fontId="0" fillId="0" borderId="0" xfId="0" applyFill="1" applyBorder="1"/>
    <xf numFmtId="0" fontId="10" fillId="0" borderId="0" xfId="0" applyFont="1"/>
    <xf numFmtId="0" fontId="10" fillId="0" borderId="0" xfId="0" applyFont="1" applyFill="1" applyBorder="1"/>
    <xf numFmtId="0" fontId="10" fillId="9" borderId="0" xfId="0" applyFont="1" applyFill="1"/>
    <xf numFmtId="37" fontId="146" fillId="5" borderId="0" xfId="53" applyNumberFormat="1" applyFont="1" applyFill="1" applyBorder="1" applyProtection="1"/>
    <xf numFmtId="0" fontId="7" fillId="0" borderId="0" xfId="0" applyFont="1" applyFill="1" applyBorder="1"/>
    <xf numFmtId="37" fontId="147" fillId="7" borderId="0" xfId="53" applyNumberFormat="1" applyFont="1" applyFill="1" applyBorder="1" applyProtection="1"/>
    <xf numFmtId="0" fontId="22" fillId="0" borderId="0" xfId="32" applyFont="1" applyFill="1" applyBorder="1" applyAlignment="1">
      <alignment vertical="center" wrapText="1"/>
    </xf>
    <xf numFmtId="0" fontId="23" fillId="5" borderId="73" xfId="0" applyFont="1" applyFill="1" applyBorder="1" applyAlignment="1" applyProtection="1">
      <alignment vertical="center"/>
    </xf>
    <xf numFmtId="164" fontId="23" fillId="0" borderId="0" xfId="53" applyNumberFormat="1" applyFont="1" applyFill="1" applyBorder="1" applyAlignment="1" applyProtection="1">
      <alignment horizontal="right" vertical="center"/>
    </xf>
    <xf numFmtId="0" fontId="22" fillId="9" borderId="73" xfId="32" applyFont="1" applyFill="1" applyBorder="1" applyAlignment="1">
      <alignment vertical="center"/>
    </xf>
    <xf numFmtId="0" fontId="25" fillId="5" borderId="73" xfId="32" applyFont="1" applyFill="1" applyBorder="1" applyAlignment="1">
      <alignment vertical="center"/>
    </xf>
    <xf numFmtId="37" fontId="150" fillId="7" borderId="73" xfId="53" applyNumberFormat="1" applyFont="1" applyFill="1" applyBorder="1" applyProtection="1"/>
    <xf numFmtId="37" fontId="23" fillId="9" borderId="73" xfId="0" applyNumberFormat="1" applyFont="1" applyFill="1" applyBorder="1" applyAlignment="1" applyProtection="1">
      <alignment vertical="center"/>
    </xf>
    <xf numFmtId="166" fontId="147" fillId="0" borderId="0" xfId="53" applyNumberFormat="1" applyFont="1" applyFill="1" applyBorder="1" applyProtection="1"/>
    <xf numFmtId="37" fontId="147" fillId="5" borderId="72" xfId="53" applyNumberFormat="1" applyFont="1" applyFill="1" applyBorder="1" applyProtection="1"/>
    <xf numFmtId="37" fontId="146" fillId="5" borderId="72" xfId="53" applyNumberFormat="1" applyFont="1" applyFill="1" applyBorder="1" applyProtection="1"/>
    <xf numFmtId="37" fontId="25" fillId="0" borderId="0" xfId="0" applyNumberFormat="1" applyFont="1" applyFill="1" applyBorder="1" applyAlignment="1" applyProtection="1">
      <alignment vertical="center"/>
    </xf>
    <xf numFmtId="37" fontId="26" fillId="9" borderId="73" xfId="0" applyNumberFormat="1" applyFont="1" applyFill="1" applyBorder="1" applyAlignment="1" applyProtection="1">
      <alignment vertical="center"/>
    </xf>
    <xf numFmtId="0" fontId="25" fillId="9" borderId="7" xfId="32" applyFont="1" applyFill="1" applyBorder="1" applyAlignment="1">
      <alignment vertical="center"/>
    </xf>
    <xf numFmtId="0" fontId="10" fillId="7" borderId="73" xfId="0" applyFont="1" applyFill="1" applyBorder="1"/>
    <xf numFmtId="37" fontId="25" fillId="9" borderId="67" xfId="32" applyNumberFormat="1" applyFont="1" applyFill="1" applyBorder="1" applyAlignment="1" applyProtection="1">
      <alignment horizontal="left" vertical="center"/>
    </xf>
    <xf numFmtId="37" fontId="146" fillId="0" borderId="72" xfId="53" applyNumberFormat="1" applyFont="1" applyFill="1" applyBorder="1" applyProtection="1"/>
    <xf numFmtId="37" fontId="149" fillId="9" borderId="0" xfId="0" applyNumberFormat="1" applyFont="1" applyFill="1" applyBorder="1" applyAlignment="1" applyProtection="1">
      <alignment vertical="center"/>
    </xf>
    <xf numFmtId="0" fontId="148" fillId="5" borderId="22" xfId="32" applyFont="1" applyFill="1" applyBorder="1" applyAlignment="1" applyProtection="1">
      <alignment horizontal="left" vertical="center"/>
    </xf>
    <xf numFmtId="37" fontId="148" fillId="9" borderId="0" xfId="0" applyNumberFormat="1" applyFont="1" applyFill="1" applyBorder="1" applyAlignment="1" applyProtection="1">
      <alignment vertical="center"/>
    </xf>
    <xf numFmtId="37" fontId="149" fillId="0" borderId="22" xfId="0" applyNumberFormat="1" applyFont="1" applyFill="1" applyBorder="1" applyAlignment="1" applyProtection="1">
      <alignment vertical="center"/>
    </xf>
    <xf numFmtId="166" fontId="148" fillId="8" borderId="65" xfId="39" applyNumberFormat="1" applyFont="1" applyFill="1" applyBorder="1" applyAlignment="1" applyProtection="1">
      <alignment horizontal="center" vertical="center"/>
    </xf>
    <xf numFmtId="37" fontId="148" fillId="8" borderId="11" xfId="39" applyNumberFormat="1" applyFont="1" applyFill="1" applyBorder="1" applyAlignment="1" applyProtection="1">
      <alignment horizontal="center" vertical="center"/>
    </xf>
    <xf numFmtId="37" fontId="149" fillId="9" borderId="23" xfId="0" applyNumberFormat="1" applyFont="1" applyFill="1" applyBorder="1" applyAlignment="1" applyProtection="1">
      <alignment vertical="center"/>
    </xf>
    <xf numFmtId="37" fontId="148" fillId="9" borderId="0" xfId="32" applyNumberFormat="1" applyFont="1" applyFill="1" applyBorder="1" applyAlignment="1" applyProtection="1">
      <alignment horizontal="left" vertical="center"/>
    </xf>
    <xf numFmtId="37" fontId="149" fillId="5" borderId="0" xfId="53" applyNumberFormat="1" applyFont="1" applyFill="1" applyBorder="1" applyProtection="1"/>
    <xf numFmtId="37" fontId="148" fillId="7" borderId="24" xfId="35" applyNumberFormat="1" applyFont="1" applyFill="1" applyBorder="1" applyAlignment="1" applyProtection="1">
      <alignment horizontal="left" vertical="center"/>
    </xf>
    <xf numFmtId="0" fontId="148" fillId="7" borderId="0" xfId="32" applyFont="1" applyFill="1" applyBorder="1" applyAlignment="1">
      <alignment vertical="center"/>
    </xf>
    <xf numFmtId="164" fontId="24" fillId="0" borderId="0" xfId="30" applyNumberFormat="1" applyFont="1" applyFill="1" applyBorder="1" applyAlignment="1">
      <alignment horizontal="right" indent="1"/>
    </xf>
    <xf numFmtId="4" fontId="29" fillId="0" borderId="0" xfId="0" applyNumberFormat="1" applyFont="1" applyFill="1" applyBorder="1" applyAlignment="1">
      <alignment horizontal="right" vertical="center"/>
    </xf>
    <xf numFmtId="165" fontId="25" fillId="0" borderId="0" xfId="49" applyNumberFormat="1" applyFont="1" applyFill="1" applyBorder="1" applyAlignment="1">
      <alignment horizontal="right" indent="1"/>
    </xf>
    <xf numFmtId="0" fontId="153" fillId="0" borderId="0" xfId="30" applyFont="1" applyFill="1" applyBorder="1" applyAlignment="1">
      <alignment vertical="center"/>
    </xf>
    <xf numFmtId="166" fontId="28" fillId="0" borderId="0" xfId="37" applyFont="1" applyFill="1" applyBorder="1" applyAlignment="1">
      <alignment vertical="center"/>
    </xf>
    <xf numFmtId="49" fontId="24" fillId="0" borderId="0" xfId="30" applyNumberFormat="1" applyFont="1" applyFill="1" applyBorder="1"/>
    <xf numFmtId="165" fontId="25" fillId="0" borderId="74" xfId="49" applyNumberFormat="1" applyFont="1" applyFill="1" applyBorder="1" applyAlignment="1">
      <alignment horizontal="right" indent="1"/>
    </xf>
    <xf numFmtId="166" fontId="29" fillId="0" borderId="0" xfId="37" applyFont="1" applyFill="1" applyBorder="1" applyAlignment="1">
      <alignment vertical="center"/>
    </xf>
    <xf numFmtId="0" fontId="29" fillId="0" borderId="0" xfId="36" applyFont="1" applyFill="1" applyBorder="1" applyAlignment="1">
      <alignment vertical="center"/>
    </xf>
    <xf numFmtId="167" fontId="28" fillId="0" borderId="0" xfId="37" applyNumberFormat="1" applyFont="1" applyFill="1" applyBorder="1" applyAlignment="1">
      <alignment horizontal="right" vertical="center"/>
    </xf>
    <xf numFmtId="167" fontId="28" fillId="0" borderId="0" xfId="37" applyNumberFormat="1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vertical="center" wrapText="1"/>
    </xf>
    <xf numFmtId="164" fontId="31" fillId="0" borderId="0" xfId="30" applyNumberFormat="1" applyFont="1" applyFill="1" applyBorder="1"/>
    <xf numFmtId="3" fontId="28" fillId="0" borderId="0" xfId="36" applyNumberFormat="1" applyFont="1" applyFill="1" applyBorder="1" applyAlignment="1">
      <alignment horizontal="right" vertical="center"/>
    </xf>
    <xf numFmtId="3" fontId="29" fillId="0" borderId="0" xfId="37" applyNumberFormat="1" applyFont="1" applyFill="1" applyBorder="1" applyAlignment="1" applyProtection="1">
      <alignment horizontal="right" vertical="center"/>
    </xf>
    <xf numFmtId="164" fontId="25" fillId="0" borderId="74" xfId="3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vertical="center"/>
    </xf>
    <xf numFmtId="0" fontId="25" fillId="0" borderId="0" xfId="34" applyFont="1" applyFill="1" applyBorder="1" applyAlignment="1">
      <alignment horizontal="left"/>
    </xf>
    <xf numFmtId="166" fontId="154" fillId="0" borderId="0" xfId="37" applyFont="1" applyFill="1" applyBorder="1" applyAlignment="1">
      <alignment vertical="center"/>
    </xf>
    <xf numFmtId="0" fontId="24" fillId="0" borderId="74" xfId="30" applyFont="1" applyFill="1" applyBorder="1"/>
    <xf numFmtId="167" fontId="29" fillId="0" borderId="0" xfId="0" applyNumberFormat="1" applyFont="1" applyFill="1" applyBorder="1" applyAlignment="1">
      <alignment horizontal="right" vertical="center"/>
    </xf>
    <xf numFmtId="0" fontId="152" fillId="0" borderId="0" xfId="0" applyFont="1" applyFill="1" applyBorder="1" applyAlignment="1">
      <alignment vertical="center"/>
    </xf>
    <xf numFmtId="164" fontId="25" fillId="0" borderId="0" xfId="30" applyNumberFormat="1" applyFont="1" applyFill="1" applyBorder="1"/>
    <xf numFmtId="15" fontId="29" fillId="0" borderId="0" xfId="30" applyNumberFormat="1" applyFont="1" applyFill="1" applyBorder="1" applyAlignment="1">
      <alignment horizontal="left" vertical="center"/>
    </xf>
    <xf numFmtId="3" fontId="24" fillId="0" borderId="0" xfId="30" applyNumberFormat="1" applyFont="1" applyFill="1" applyBorder="1" applyAlignment="1">
      <alignment horizontal="right" indent="1"/>
    </xf>
    <xf numFmtId="0" fontId="29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8" fillId="0" borderId="0" xfId="36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1" fillId="0" borderId="0" xfId="30" applyFont="1" applyFill="1" applyBorder="1"/>
    <xf numFmtId="167" fontId="29" fillId="0" borderId="0" xfId="37" applyNumberFormat="1" applyFont="1" applyFill="1" applyBorder="1" applyAlignment="1" applyProtection="1">
      <alignment horizontal="right" vertical="center"/>
    </xf>
    <xf numFmtId="165" fontId="25" fillId="0" borderId="0" xfId="30" applyNumberFormat="1" applyFont="1" applyFill="1" applyBorder="1" applyAlignment="1">
      <alignment horizontal="right" indent="1"/>
    </xf>
    <xf numFmtId="3" fontId="24" fillId="7" borderId="66" xfId="587" applyNumberFormat="1" applyFont="1" applyFill="1" applyBorder="1" applyAlignment="1">
      <alignment horizontal="right" indent="1"/>
    </xf>
    <xf numFmtId="164" fontId="24" fillId="7" borderId="71" xfId="30" applyNumberFormat="1" applyFont="1" applyFill="1" applyBorder="1" applyAlignment="1">
      <alignment horizontal="right" indent="1"/>
    </xf>
    <xf numFmtId="1" fontId="24" fillId="7" borderId="66" xfId="30" applyNumberFormat="1" applyFont="1" applyFill="1" applyBorder="1" applyAlignment="1">
      <alignment horizontal="right" indent="1"/>
    </xf>
    <xf numFmtId="165" fontId="24" fillId="7" borderId="66" xfId="49" applyNumberFormat="1" applyFont="1" applyFill="1" applyBorder="1" applyAlignment="1">
      <alignment horizontal="right" indent="1"/>
    </xf>
    <xf numFmtId="3" fontId="24" fillId="7" borderId="71" xfId="30" applyNumberFormat="1" applyFont="1" applyFill="1" applyBorder="1" applyAlignment="1">
      <alignment horizontal="right" indent="1"/>
    </xf>
    <xf numFmtId="164" fontId="24" fillId="7" borderId="66" xfId="30" applyNumberFormat="1" applyFont="1" applyFill="1" applyBorder="1" applyAlignment="1">
      <alignment horizontal="right" indent="1"/>
    </xf>
    <xf numFmtId="3" fontId="25" fillId="7" borderId="66" xfId="30" applyNumberFormat="1" applyFont="1" applyFill="1" applyBorder="1" applyAlignment="1">
      <alignment horizontal="right" indent="1"/>
    </xf>
    <xf numFmtId="3" fontId="24" fillId="7" borderId="66" xfId="30" applyNumberFormat="1" applyFont="1" applyFill="1" applyBorder="1" applyAlignment="1">
      <alignment horizontal="right" indent="1"/>
    </xf>
    <xf numFmtId="0" fontId="25" fillId="9" borderId="66" xfId="30" applyFont="1" applyFill="1" applyBorder="1" applyAlignment="1">
      <alignment horizontal="right" indent="1"/>
    </xf>
    <xf numFmtId="3" fontId="24" fillId="7" borderId="66" xfId="49" applyNumberFormat="1" applyFont="1" applyFill="1" applyBorder="1" applyAlignment="1">
      <alignment horizontal="right" indent="1"/>
    </xf>
    <xf numFmtId="165" fontId="25" fillId="10" borderId="66" xfId="49" applyNumberFormat="1" applyFont="1" applyFill="1" applyBorder="1" applyAlignment="1">
      <alignment horizontal="right" indent="1"/>
    </xf>
    <xf numFmtId="165" fontId="24" fillId="10" borderId="66" xfId="49" applyNumberFormat="1" applyFont="1" applyFill="1" applyBorder="1" applyAlignment="1">
      <alignment horizontal="right" indent="1"/>
    </xf>
    <xf numFmtId="3" fontId="25" fillId="10" borderId="66" xfId="30" applyNumberFormat="1" applyFont="1" applyFill="1" applyBorder="1" applyAlignment="1">
      <alignment horizontal="right" indent="1"/>
    </xf>
    <xf numFmtId="3" fontId="24" fillId="10" borderId="66" xfId="30" applyNumberFormat="1" applyFont="1" applyFill="1" applyBorder="1" applyAlignment="1">
      <alignment horizontal="right" indent="1"/>
    </xf>
    <xf numFmtId="165" fontId="24" fillId="7" borderId="66" xfId="30" applyNumberFormat="1" applyFont="1" applyFill="1" applyBorder="1" applyAlignment="1">
      <alignment horizontal="right" indent="1"/>
    </xf>
    <xf numFmtId="165" fontId="25" fillId="9" borderId="66" xfId="49" applyNumberFormat="1" applyFont="1" applyFill="1" applyBorder="1" applyAlignment="1">
      <alignment horizontal="right" indent="1"/>
    </xf>
    <xf numFmtId="15" fontId="24" fillId="7" borderId="66" xfId="30" quotePrefix="1" applyNumberFormat="1" applyFont="1" applyFill="1" applyBorder="1" applyAlignment="1">
      <alignment horizontal="right" indent="1"/>
    </xf>
    <xf numFmtId="0" fontId="25" fillId="7" borderId="66" xfId="30" applyFont="1" applyFill="1" applyBorder="1" applyAlignment="1">
      <alignment horizontal="right" indent="1"/>
    </xf>
    <xf numFmtId="165" fontId="25" fillId="7" borderId="66" xfId="49" applyNumberFormat="1" applyFont="1" applyFill="1" applyBorder="1" applyAlignment="1">
      <alignment horizontal="right" indent="1"/>
    </xf>
    <xf numFmtId="164" fontId="25" fillId="7" borderId="66" xfId="30" applyNumberFormat="1" applyFont="1" applyFill="1" applyBorder="1" applyAlignment="1">
      <alignment horizontal="right" indent="1"/>
    </xf>
    <xf numFmtId="168" fontId="0" fillId="5" borderId="0" xfId="0" applyNumberFormat="1" applyFill="1" applyBorder="1"/>
    <xf numFmtId="37" fontId="25" fillId="5" borderId="73" xfId="32" applyNumberFormat="1" applyFont="1" applyFill="1" applyBorder="1" applyAlignment="1" applyProtection="1">
      <alignment horizontal="left" vertical="center"/>
    </xf>
    <xf numFmtId="37" fontId="23" fillId="5" borderId="73" xfId="0" applyNumberFormat="1" applyFont="1" applyFill="1" applyBorder="1" applyAlignment="1" applyProtection="1">
      <alignment vertical="center"/>
    </xf>
    <xf numFmtId="167" fontId="148" fillId="5" borderId="11" xfId="31" applyNumberFormat="1" applyFont="1" applyFill="1" applyBorder="1" applyAlignment="1" applyProtection="1">
      <alignment horizontal="right" indent="1"/>
    </xf>
    <xf numFmtId="0" fontId="25" fillId="0" borderId="0" xfId="31" applyFont="1" applyFill="1" applyBorder="1"/>
    <xf numFmtId="167" fontId="25" fillId="5" borderId="15" xfId="31" applyNumberFormat="1" applyFont="1" applyFill="1" applyBorder="1" applyAlignment="1" applyProtection="1">
      <alignment horizontal="right" indent="1"/>
    </xf>
    <xf numFmtId="0" fontId="150" fillId="5" borderId="0" xfId="31" applyFont="1" applyFill="1" applyBorder="1"/>
    <xf numFmtId="37" fontId="23" fillId="5" borderId="72" xfId="53" applyNumberFormat="1" applyFont="1" applyFill="1" applyBorder="1" applyProtection="1"/>
    <xf numFmtId="0" fontId="22" fillId="5" borderId="0" xfId="31" applyFont="1" applyFill="1" applyBorder="1"/>
    <xf numFmtId="37" fontId="149" fillId="9" borderId="0" xfId="53" applyNumberFormat="1" applyFont="1" applyFill="1" applyProtection="1"/>
    <xf numFmtId="37" fontId="149" fillId="9" borderId="72" xfId="53" applyNumberFormat="1" applyFont="1" applyFill="1" applyBorder="1" applyProtection="1"/>
    <xf numFmtId="37" fontId="149" fillId="5" borderId="0" xfId="53" applyNumberFormat="1" applyFont="1" applyFill="1" applyProtection="1"/>
    <xf numFmtId="15" fontId="31" fillId="5" borderId="22" xfId="30" applyNumberFormat="1" applyFont="1" applyFill="1" applyBorder="1" applyAlignment="1">
      <alignment horizontal="left" vertical="center"/>
    </xf>
    <xf numFmtId="3" fontId="25" fillId="0" borderId="11" xfId="36" applyNumberFormat="1" applyFont="1" applyFill="1" applyBorder="1" applyAlignment="1">
      <alignment horizontal="right" vertical="center"/>
    </xf>
    <xf numFmtId="3" fontId="25" fillId="7" borderId="66" xfId="36" applyNumberFormat="1" applyFont="1" applyFill="1" applyBorder="1" applyAlignment="1">
      <alignment horizontal="right" vertical="center"/>
    </xf>
    <xf numFmtId="0" fontId="24" fillId="5" borderId="25" xfId="36" applyFont="1" applyFill="1" applyBorder="1" applyAlignment="1">
      <alignment vertical="center"/>
    </xf>
    <xf numFmtId="0" fontId="24" fillId="5" borderId="9" xfId="0" applyFont="1" applyFill="1" applyBorder="1" applyAlignment="1">
      <alignment vertical="center"/>
    </xf>
    <xf numFmtId="0" fontId="24" fillId="5" borderId="9" xfId="0" applyNumberFormat="1" applyFont="1" applyFill="1" applyBorder="1" applyAlignment="1">
      <alignment vertical="center"/>
    </xf>
    <xf numFmtId="4" fontId="24" fillId="0" borderId="75" xfId="0" applyNumberFormat="1" applyFont="1" applyFill="1" applyBorder="1" applyAlignment="1">
      <alignment horizontal="right" vertical="center"/>
    </xf>
    <xf numFmtId="4" fontId="24" fillId="7" borderId="69" xfId="0" applyNumberFormat="1" applyFont="1" applyFill="1" applyBorder="1" applyAlignment="1">
      <alignment horizontal="right" vertical="center"/>
    </xf>
    <xf numFmtId="0" fontId="25" fillId="5" borderId="73" xfId="0" applyFont="1" applyFill="1" applyBorder="1" applyAlignment="1">
      <alignment vertical="center"/>
    </xf>
    <xf numFmtId="37" fontId="148" fillId="9" borderId="22" xfId="32" applyNumberFormat="1" applyFont="1" applyFill="1" applyBorder="1" applyAlignment="1" applyProtection="1">
      <alignment horizontal="left" vertical="center"/>
    </xf>
    <xf numFmtId="0" fontId="22" fillId="5" borderId="22" xfId="32" applyFont="1" applyFill="1" applyBorder="1" applyAlignment="1">
      <alignment vertical="center"/>
    </xf>
    <xf numFmtId="37" fontId="23" fillId="9" borderId="24" xfId="0" applyNumberFormat="1" applyFont="1" applyFill="1" applyBorder="1" applyAlignment="1" applyProtection="1">
      <alignment vertical="center"/>
    </xf>
    <xf numFmtId="37" fontId="23" fillId="9" borderId="22" xfId="0" applyNumberFormat="1" applyFont="1" applyFill="1" applyBorder="1" applyAlignment="1" applyProtection="1">
      <alignment vertical="center"/>
    </xf>
    <xf numFmtId="37" fontId="23" fillId="0" borderId="22" xfId="53" applyNumberFormat="1" applyFont="1" applyFill="1" applyBorder="1" applyProtection="1"/>
    <xf numFmtId="37" fontId="146" fillId="5" borderId="22" xfId="53" applyNumberFormat="1" applyFont="1" applyFill="1" applyBorder="1" applyProtection="1"/>
    <xf numFmtId="37" fontId="146" fillId="0" borderId="22" xfId="53" applyNumberFormat="1" applyFont="1" applyFill="1" applyBorder="1" applyProtection="1"/>
    <xf numFmtId="37" fontId="147" fillId="9" borderId="23" xfId="53" applyNumberFormat="1" applyFont="1" applyFill="1" applyBorder="1" applyProtection="1"/>
    <xf numFmtId="37" fontId="147" fillId="5" borderId="22" xfId="53" applyNumberFormat="1" applyFont="1" applyFill="1" applyBorder="1" applyProtection="1"/>
    <xf numFmtId="37" fontId="146" fillId="5" borderId="76" xfId="53" applyNumberFormat="1" applyFont="1" applyFill="1" applyBorder="1" applyProtection="1"/>
    <xf numFmtId="0" fontId="0" fillId="0" borderId="22" xfId="0" applyFill="1" applyBorder="1"/>
    <xf numFmtId="166" fontId="149" fillId="7" borderId="22" xfId="53" applyNumberFormat="1" applyFont="1" applyFill="1" applyBorder="1" applyAlignment="1" applyProtection="1">
      <alignment horizontal="left"/>
    </xf>
    <xf numFmtId="166" fontId="148" fillId="7" borderId="23" xfId="53" applyNumberFormat="1" applyFont="1" applyFill="1" applyBorder="1" applyProtection="1"/>
    <xf numFmtId="0" fontId="10" fillId="0" borderId="22" xfId="0" applyFont="1" applyBorder="1"/>
    <xf numFmtId="0" fontId="10" fillId="0" borderId="0" xfId="0" applyFont="1" applyBorder="1"/>
    <xf numFmtId="37" fontId="149" fillId="5" borderId="22" xfId="53" applyNumberFormat="1" applyFont="1" applyFill="1" applyBorder="1" applyProtection="1"/>
    <xf numFmtId="0" fontId="22" fillId="9" borderId="23" xfId="32" applyFont="1" applyFill="1" applyBorder="1" applyAlignment="1">
      <alignment vertical="center"/>
    </xf>
    <xf numFmtId="37" fontId="149" fillId="0" borderId="22" xfId="53" applyNumberFormat="1" applyFont="1" applyFill="1" applyBorder="1" applyProtection="1"/>
    <xf numFmtId="37" fontId="147" fillId="0" borderId="22" xfId="53" applyNumberFormat="1" applyFont="1" applyFill="1" applyBorder="1" applyProtection="1"/>
    <xf numFmtId="0" fontId="7" fillId="0" borderId="22" xfId="1748" applyFont="1" applyFill="1" applyBorder="1"/>
    <xf numFmtId="37" fontId="155" fillId="5" borderId="76" xfId="53" applyNumberFormat="1" applyFont="1" applyFill="1" applyBorder="1" applyProtection="1"/>
    <xf numFmtId="37" fontId="156" fillId="5" borderId="0" xfId="0" applyNumberFormat="1" applyFont="1" applyFill="1" applyBorder="1" applyAlignment="1" applyProtection="1">
      <alignment vertical="center"/>
    </xf>
    <xf numFmtId="0" fontId="157" fillId="0" borderId="0" xfId="0" applyFont="1" applyFill="1" applyBorder="1"/>
    <xf numFmtId="0" fontId="157" fillId="0" borderId="0" xfId="0" applyFont="1"/>
    <xf numFmtId="37" fontId="155" fillId="5" borderId="22" xfId="53" applyNumberFormat="1" applyFont="1" applyFill="1" applyBorder="1" applyProtection="1"/>
    <xf numFmtId="0" fontId="159" fillId="0" borderId="0" xfId="0" applyFont="1" applyFill="1" applyBorder="1"/>
    <xf numFmtId="0" fontId="159" fillId="0" borderId="0" xfId="0" applyFont="1"/>
    <xf numFmtId="37" fontId="156" fillId="0" borderId="22" xfId="0" applyNumberFormat="1" applyFont="1" applyFill="1" applyBorder="1" applyAlignment="1" applyProtection="1">
      <alignment vertical="center"/>
    </xf>
    <xf numFmtId="37" fontId="155" fillId="5" borderId="72" xfId="53" applyNumberFormat="1" applyFont="1" applyFill="1" applyBorder="1" applyProtection="1"/>
    <xf numFmtId="37" fontId="156" fillId="0" borderId="0" xfId="0" applyNumberFormat="1" applyFont="1" applyFill="1" applyBorder="1" applyAlignment="1" applyProtection="1">
      <alignment vertical="center"/>
    </xf>
    <xf numFmtId="0" fontId="155" fillId="5" borderId="0" xfId="32" applyFont="1" applyFill="1" applyBorder="1" applyAlignment="1">
      <alignment vertical="center"/>
    </xf>
    <xf numFmtId="37" fontId="160" fillId="0" borderId="22" xfId="53" applyNumberFormat="1" applyFont="1" applyFill="1" applyBorder="1" applyProtection="1"/>
    <xf numFmtId="37" fontId="155" fillId="0" borderId="72" xfId="53" applyNumberFormat="1" applyFont="1" applyFill="1" applyBorder="1" applyProtection="1"/>
    <xf numFmtId="37" fontId="160" fillId="0" borderId="23" xfId="53" applyNumberFormat="1" applyFont="1" applyFill="1" applyBorder="1" applyProtection="1"/>
    <xf numFmtId="166" fontId="156" fillId="0" borderId="73" xfId="53" applyNumberFormat="1" applyFont="1" applyFill="1" applyBorder="1" applyProtection="1"/>
    <xf numFmtId="0" fontId="155" fillId="5" borderId="73" xfId="32" applyFont="1" applyFill="1" applyBorder="1" applyAlignment="1">
      <alignment vertical="center"/>
    </xf>
    <xf numFmtId="0" fontId="156" fillId="5" borderId="0" xfId="31" applyFont="1" applyFill="1" applyBorder="1"/>
    <xf numFmtId="0" fontId="161" fillId="4" borderId="0" xfId="31" applyFont="1" applyFill="1" applyBorder="1"/>
    <xf numFmtId="0" fontId="161" fillId="0" borderId="0" xfId="31" applyFont="1" applyFill="1" applyBorder="1"/>
    <xf numFmtId="0" fontId="156" fillId="5" borderId="22" xfId="31" applyFont="1" applyFill="1" applyBorder="1"/>
    <xf numFmtId="0" fontId="155" fillId="5" borderId="0" xfId="31" applyFont="1" applyFill="1" applyBorder="1"/>
    <xf numFmtId="167" fontId="156" fillId="5" borderId="11" xfId="31" applyNumberFormat="1" applyFont="1" applyFill="1" applyBorder="1" applyAlignment="1" applyProtection="1">
      <alignment horizontal="right" indent="1"/>
    </xf>
    <xf numFmtId="37" fontId="158" fillId="5" borderId="0" xfId="53" applyNumberFormat="1" applyFont="1" applyFill="1" applyProtection="1"/>
    <xf numFmtId="37" fontId="158" fillId="5" borderId="72" xfId="53" applyNumberFormat="1" applyFont="1" applyFill="1" applyBorder="1" applyProtection="1"/>
    <xf numFmtId="0" fontId="148" fillId="9" borderId="22" xfId="0" applyFont="1" applyFill="1" applyBorder="1" applyAlignment="1">
      <alignment vertical="center"/>
    </xf>
    <xf numFmtId="37" fontId="148" fillId="7" borderId="11" xfId="38" applyNumberFormat="1" applyFont="1" applyFill="1" applyBorder="1" applyAlignment="1" applyProtection="1">
      <alignment horizontal="center" vertical="center"/>
    </xf>
    <xf numFmtId="164" fontId="25" fillId="5" borderId="17" xfId="0" applyNumberFormat="1" applyFont="1" applyFill="1" applyBorder="1" applyAlignment="1">
      <alignment horizontal="right" vertical="center"/>
    </xf>
    <xf numFmtId="0" fontId="24" fillId="5" borderId="9" xfId="31" applyFont="1" applyFill="1" applyBorder="1"/>
    <xf numFmtId="0" fontId="25" fillId="5" borderId="9" xfId="31" applyFont="1" applyFill="1" applyBorder="1"/>
    <xf numFmtId="0" fontId="161" fillId="5" borderId="0" xfId="31" applyFont="1" applyFill="1" applyBorder="1"/>
    <xf numFmtId="3" fontId="25" fillId="5" borderId="75" xfId="587" applyNumberFormat="1" applyFont="1" applyFill="1" applyBorder="1" applyAlignment="1">
      <alignment horizontal="right" indent="1"/>
    </xf>
    <xf numFmtId="0" fontId="11" fillId="4" borderId="11" xfId="31" applyFont="1" applyFill="1" applyBorder="1"/>
    <xf numFmtId="0" fontId="11" fillId="5" borderId="11" xfId="31" applyFont="1" applyFill="1" applyBorder="1"/>
    <xf numFmtId="0" fontId="25" fillId="5" borderId="25" xfId="31" applyFont="1" applyFill="1" applyBorder="1"/>
    <xf numFmtId="167" fontId="24" fillId="5" borderId="65" xfId="31" applyNumberFormat="1" applyFont="1" applyFill="1" applyBorder="1" applyAlignment="1" applyProtection="1">
      <alignment horizontal="right" indent="1"/>
    </xf>
    <xf numFmtId="15" fontId="24" fillId="5" borderId="11" xfId="30" quotePrefix="1" applyNumberFormat="1" applyFont="1" applyFill="1" applyBorder="1" applyAlignment="1">
      <alignment horizontal="right" indent="1"/>
    </xf>
    <xf numFmtId="165" fontId="24" fillId="5" borderId="11" xfId="30" applyNumberFormat="1" applyFont="1" applyFill="1" applyBorder="1" applyAlignment="1">
      <alignment horizontal="right" indent="1"/>
    </xf>
    <xf numFmtId="3" fontId="24" fillId="5" borderId="11" xfId="49" applyNumberFormat="1" applyFont="1" applyFill="1" applyBorder="1" applyAlignment="1">
      <alignment horizontal="right" indent="1"/>
    </xf>
    <xf numFmtId="3" fontId="24" fillId="5" borderId="11" xfId="30" applyNumberFormat="1" applyFont="1" applyFill="1" applyBorder="1" applyAlignment="1">
      <alignment horizontal="right" indent="1"/>
    </xf>
    <xf numFmtId="3" fontId="25" fillId="5" borderId="11" xfId="30" applyNumberFormat="1" applyFont="1" applyFill="1" applyBorder="1" applyAlignment="1">
      <alignment horizontal="right" indent="1"/>
    </xf>
    <xf numFmtId="37" fontId="23" fillId="5" borderId="23" xfId="37" applyNumberFormat="1" applyFont="1" applyFill="1" applyBorder="1" applyAlignment="1" applyProtection="1">
      <alignment vertical="center"/>
    </xf>
    <xf numFmtId="166" fontId="149" fillId="7" borderId="24" xfId="53" applyNumberFormat="1" applyFont="1" applyFill="1" applyBorder="1" applyProtection="1"/>
    <xf numFmtId="166" fontId="147" fillId="7" borderId="17" xfId="53" applyNumberFormat="1" applyFont="1" applyFill="1" applyBorder="1" applyProtection="1"/>
    <xf numFmtId="0" fontId="0" fillId="5" borderId="0" xfId="0" applyFill="1" applyBorder="1"/>
    <xf numFmtId="0" fontId="10" fillId="5" borderId="0" xfId="0" applyFont="1" applyFill="1" applyBorder="1"/>
    <xf numFmtId="0" fontId="157" fillId="5" borderId="0" xfId="0" applyFont="1" applyFill="1" applyBorder="1"/>
    <xf numFmtId="0" fontId="159" fillId="5" borderId="0" xfId="0" applyFont="1" applyFill="1" applyBorder="1"/>
    <xf numFmtId="164" fontId="7" fillId="7" borderId="77" xfId="0" applyNumberFormat="1" applyFont="1" applyFill="1" applyBorder="1" applyAlignment="1">
      <alignment horizontal="right" vertical="center"/>
    </xf>
    <xf numFmtId="164" fontId="7" fillId="5" borderId="11" xfId="0" applyNumberFormat="1" applyFont="1" applyFill="1" applyBorder="1" applyAlignment="1">
      <alignment horizontal="right" vertical="center"/>
    </xf>
    <xf numFmtId="164" fontId="7" fillId="7" borderId="18" xfId="0" applyNumberFormat="1" applyFont="1" applyFill="1" applyBorder="1" applyAlignment="1">
      <alignment horizontal="right" vertical="center"/>
    </xf>
    <xf numFmtId="164" fontId="146" fillId="7" borderId="18" xfId="53" applyNumberFormat="1" applyFont="1" applyFill="1" applyBorder="1" applyAlignment="1" applyProtection="1">
      <alignment horizontal="right" vertical="center"/>
    </xf>
    <xf numFmtId="164" fontId="146" fillId="5" borderId="11" xfId="53" applyNumberFormat="1" applyFont="1" applyFill="1" applyBorder="1" applyAlignment="1" applyProtection="1">
      <alignment horizontal="right" vertical="center"/>
    </xf>
    <xf numFmtId="164" fontId="146" fillId="7" borderId="78" xfId="53" applyNumberFormat="1" applyFont="1" applyFill="1" applyBorder="1" applyAlignment="1" applyProtection="1">
      <alignment horizontal="right" vertical="center"/>
    </xf>
    <xf numFmtId="164" fontId="146" fillId="5" borderId="15" xfId="53" applyNumberFormat="1" applyFont="1" applyFill="1" applyBorder="1" applyAlignment="1" applyProtection="1">
      <alignment horizontal="right" vertical="center"/>
    </xf>
    <xf numFmtId="164" fontId="150" fillId="7" borderId="18" xfId="0" applyNumberFormat="1" applyFont="1" applyFill="1" applyBorder="1" applyAlignment="1">
      <alignment horizontal="right" vertical="center"/>
    </xf>
    <xf numFmtId="164" fontId="150" fillId="5" borderId="11" xfId="0" applyNumberFormat="1" applyFont="1" applyFill="1" applyBorder="1" applyAlignment="1">
      <alignment horizontal="right" vertical="center"/>
    </xf>
    <xf numFmtId="164" fontId="150" fillId="9" borderId="18" xfId="32" applyNumberFormat="1" applyFont="1" applyFill="1" applyBorder="1" applyAlignment="1">
      <alignment horizontal="right" vertical="center"/>
    </xf>
    <xf numFmtId="164" fontId="150" fillId="9" borderId="11" xfId="32" applyNumberFormat="1" applyFont="1" applyFill="1" applyBorder="1" applyAlignment="1">
      <alignment horizontal="right" vertical="center"/>
    </xf>
    <xf numFmtId="164" fontId="25" fillId="7" borderId="18" xfId="0" applyNumberFormat="1" applyFont="1" applyFill="1" applyBorder="1" applyAlignment="1">
      <alignment horizontal="right" vertical="center"/>
    </xf>
    <xf numFmtId="164" fontId="25" fillId="5" borderId="11" xfId="0" applyNumberFormat="1" applyFont="1" applyFill="1" applyBorder="1" applyAlignment="1">
      <alignment horizontal="right" vertical="center"/>
    </xf>
    <xf numFmtId="164" fontId="150" fillId="9" borderId="18" xfId="32" applyNumberFormat="1" applyFont="1" applyFill="1" applyBorder="1" applyAlignment="1" applyProtection="1">
      <alignment horizontal="right" vertical="center"/>
    </xf>
    <xf numFmtId="164" fontId="150" fillId="9" borderId="11" xfId="32" applyNumberFormat="1" applyFont="1" applyFill="1" applyBorder="1" applyAlignment="1" applyProtection="1">
      <alignment horizontal="right" vertical="center"/>
    </xf>
    <xf numFmtId="164" fontId="23" fillId="7" borderId="77" xfId="53" applyNumberFormat="1" applyFont="1" applyFill="1" applyBorder="1" applyAlignment="1" applyProtection="1">
      <alignment horizontal="right" vertical="center"/>
    </xf>
    <xf numFmtId="164" fontId="23" fillId="5" borderId="65" xfId="53" applyNumberFormat="1" applyFont="1" applyFill="1" applyBorder="1" applyAlignment="1" applyProtection="1">
      <alignment horizontal="right" vertical="center"/>
    </xf>
    <xf numFmtId="164" fontId="23" fillId="7" borderId="18" xfId="53" applyNumberFormat="1" applyFont="1" applyFill="1" applyBorder="1" applyAlignment="1" applyProtection="1">
      <alignment horizontal="right" vertical="center"/>
    </xf>
    <xf numFmtId="164" fontId="23" fillId="5" borderId="11" xfId="53" applyNumberFormat="1" applyFont="1" applyFill="1" applyBorder="1" applyAlignment="1" applyProtection="1">
      <alignment horizontal="right" vertical="center"/>
    </xf>
    <xf numFmtId="164" fontId="147" fillId="9" borderId="18" xfId="0" applyNumberFormat="1" applyFont="1" applyFill="1" applyBorder="1" applyAlignment="1" applyProtection="1">
      <alignment horizontal="right" vertical="center"/>
    </xf>
    <xf numFmtId="164" fontId="147" fillId="9" borderId="11" xfId="0" applyNumberFormat="1" applyFont="1" applyFill="1" applyBorder="1" applyAlignment="1" applyProtection="1">
      <alignment horizontal="right" vertical="center"/>
    </xf>
    <xf numFmtId="164" fontId="147" fillId="9" borderId="77" xfId="0" applyNumberFormat="1" applyFont="1" applyFill="1" applyBorder="1" applyAlignment="1" applyProtection="1">
      <alignment horizontal="right" vertical="center"/>
    </xf>
    <xf numFmtId="164" fontId="147" fillId="9" borderId="65" xfId="0" applyNumberFormat="1" applyFont="1" applyFill="1" applyBorder="1" applyAlignment="1" applyProtection="1">
      <alignment horizontal="right" vertical="center"/>
    </xf>
    <xf numFmtId="164" fontId="146" fillId="7" borderId="18" xfId="53" applyNumberFormat="1" applyFont="1" applyFill="1" applyBorder="1" applyProtection="1"/>
    <xf numFmtId="164" fontId="146" fillId="5" borderId="11" xfId="53" applyNumberFormat="1" applyFont="1" applyFill="1" applyBorder="1" applyProtection="1"/>
    <xf numFmtId="164" fontId="147" fillId="7" borderId="18" xfId="53" applyNumberFormat="1" applyFont="1" applyFill="1" applyBorder="1" applyAlignment="1" applyProtection="1">
      <alignment horizontal="right" vertical="center"/>
    </xf>
    <xf numFmtId="164" fontId="147" fillId="5" borderId="11" xfId="53" applyNumberFormat="1" applyFont="1" applyFill="1" applyBorder="1" applyAlignment="1" applyProtection="1">
      <alignment horizontal="right" vertical="center"/>
    </xf>
    <xf numFmtId="164" fontId="146" fillId="7" borderId="78" xfId="53" applyNumberFormat="1" applyFont="1" applyFill="1" applyBorder="1" applyProtection="1"/>
    <xf numFmtId="164" fontId="146" fillId="5" borderId="15" xfId="53" applyNumberFormat="1" applyFont="1" applyFill="1" applyBorder="1" applyProtection="1"/>
    <xf numFmtId="164" fontId="0" fillId="7" borderId="18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23" fillId="7" borderId="18" xfId="53" applyNumberFormat="1" applyFont="1" applyFill="1" applyBorder="1" applyProtection="1"/>
    <xf numFmtId="164" fontId="23" fillId="5" borderId="11" xfId="53" applyNumberFormat="1" applyFont="1" applyFill="1" applyBorder="1" applyProtection="1"/>
    <xf numFmtId="164" fontId="155" fillId="7" borderId="18" xfId="53" applyNumberFormat="1" applyFont="1" applyFill="1" applyBorder="1" applyProtection="1"/>
    <xf numFmtId="164" fontId="156" fillId="5" borderId="11" xfId="53" applyNumberFormat="1" applyFont="1" applyFill="1" applyBorder="1" applyProtection="1"/>
    <xf numFmtId="164" fontId="147" fillId="9" borderId="78" xfId="0" applyNumberFormat="1" applyFont="1" applyFill="1" applyBorder="1" applyAlignment="1" applyProtection="1">
      <alignment horizontal="right" vertical="center"/>
    </xf>
    <xf numFmtId="164" fontId="147" fillId="9" borderId="15" xfId="0" applyNumberFormat="1" applyFont="1" applyFill="1" applyBorder="1" applyAlignment="1" applyProtection="1">
      <alignment horizontal="right" vertical="center"/>
    </xf>
    <xf numFmtId="164" fontId="156" fillId="7" borderId="18" xfId="53" applyNumberFormat="1" applyFont="1" applyFill="1" applyBorder="1" applyProtection="1"/>
    <xf numFmtId="164" fontId="156" fillId="7" borderId="18" xfId="0" applyNumberFormat="1" applyFont="1" applyFill="1" applyBorder="1" applyAlignment="1">
      <alignment horizontal="right" vertical="center"/>
    </xf>
    <xf numFmtId="164" fontId="156" fillId="5" borderId="11" xfId="0" applyNumberFormat="1" applyFont="1" applyFill="1" applyBorder="1" applyAlignment="1">
      <alignment horizontal="right" vertical="center"/>
    </xf>
    <xf numFmtId="164" fontId="24" fillId="7" borderId="18" xfId="0" applyNumberFormat="1" applyFont="1" applyFill="1" applyBorder="1" applyAlignment="1">
      <alignment horizontal="right" vertical="center"/>
    </xf>
    <xf numFmtId="164" fontId="24" fillId="5" borderId="11" xfId="0" applyNumberFormat="1" applyFont="1" applyFill="1" applyBorder="1" applyAlignment="1">
      <alignment horizontal="right" vertical="center"/>
    </xf>
    <xf numFmtId="164" fontId="150" fillId="9" borderId="79" xfId="32" applyNumberFormat="1" applyFont="1" applyFill="1" applyBorder="1" applyAlignment="1">
      <alignment horizontal="right" vertical="center"/>
    </xf>
    <xf numFmtId="164" fontId="150" fillId="9" borderId="12" xfId="32" applyNumberFormat="1" applyFont="1" applyFill="1" applyBorder="1" applyAlignment="1">
      <alignment horizontal="right" vertical="center"/>
    </xf>
    <xf numFmtId="164" fontId="148" fillId="9" borderId="18" xfId="0" applyNumberFormat="1" applyFont="1" applyFill="1" applyBorder="1" applyAlignment="1">
      <alignment horizontal="right" vertical="center"/>
    </xf>
    <xf numFmtId="164" fontId="148" fillId="9" borderId="11" xfId="0" applyNumberFormat="1" applyFont="1" applyFill="1" applyBorder="1" applyAlignment="1">
      <alignment horizontal="right" vertical="center"/>
    </xf>
    <xf numFmtId="165" fontId="25" fillId="7" borderId="78" xfId="49" applyNumberFormat="1" applyFont="1" applyFill="1" applyBorder="1" applyAlignment="1">
      <alignment horizontal="right" vertical="center"/>
    </xf>
    <xf numFmtId="165" fontId="25" fillId="5" borderId="15" xfId="49" applyNumberFormat="1" applyFont="1" applyFill="1" applyBorder="1" applyAlignment="1">
      <alignment horizontal="right" vertical="center"/>
    </xf>
    <xf numFmtId="164" fontId="10" fillId="7" borderId="78" xfId="0" applyNumberFormat="1" applyFont="1" applyFill="1" applyBorder="1" applyAlignment="1">
      <alignment horizontal="right" vertical="center"/>
    </xf>
    <xf numFmtId="164" fontId="10" fillId="7" borderId="15" xfId="0" applyNumberFormat="1" applyFont="1" applyFill="1" applyBorder="1" applyAlignment="1">
      <alignment horizontal="right" vertical="center"/>
    </xf>
    <xf numFmtId="164" fontId="23" fillId="0" borderId="11" xfId="53" applyNumberFormat="1" applyFont="1" applyFill="1" applyBorder="1" applyAlignment="1" applyProtection="1">
      <alignment horizontal="right" vertical="center"/>
    </xf>
    <xf numFmtId="164" fontId="23" fillId="0" borderId="11" xfId="53" applyNumberFormat="1" applyFont="1" applyFill="1" applyBorder="1" applyProtection="1"/>
    <xf numFmtId="164" fontId="156" fillId="0" borderId="11" xfId="53" applyNumberFormat="1" applyFont="1" applyFill="1" applyBorder="1" applyProtection="1"/>
    <xf numFmtId="164" fontId="150" fillId="9" borderId="78" xfId="32" applyNumberFormat="1" applyFont="1" applyFill="1" applyBorder="1" applyAlignment="1">
      <alignment horizontal="right" vertical="center"/>
    </xf>
    <xf numFmtId="164" fontId="150" fillId="9" borderId="15" xfId="32" applyNumberFormat="1" applyFont="1" applyFill="1" applyBorder="1" applyAlignment="1">
      <alignment horizontal="right" vertical="center"/>
    </xf>
    <xf numFmtId="164" fontId="149" fillId="7" borderId="18" xfId="53" applyNumberFormat="1" applyFont="1" applyFill="1" applyBorder="1" applyAlignment="1" applyProtection="1">
      <alignment horizontal="right" vertical="center"/>
    </xf>
    <xf numFmtId="164" fontId="149" fillId="0" borderId="11" xfId="53" applyNumberFormat="1" applyFont="1" applyFill="1" applyBorder="1" applyAlignment="1" applyProtection="1">
      <alignment horizontal="right" vertical="center"/>
    </xf>
    <xf numFmtId="201" fontId="148" fillId="7" borderId="18" xfId="53" applyNumberFormat="1" applyFont="1" applyFill="1" applyBorder="1" applyAlignment="1" applyProtection="1">
      <alignment horizontal="right" vertical="center"/>
    </xf>
    <xf numFmtId="201" fontId="148" fillId="0" borderId="11" xfId="53" applyNumberFormat="1" applyFont="1" applyFill="1" applyBorder="1" applyAlignment="1" applyProtection="1">
      <alignment horizontal="right" vertical="center"/>
    </xf>
    <xf numFmtId="201" fontId="23" fillId="0" borderId="11" xfId="53" applyNumberFormat="1" applyFont="1" applyFill="1" applyBorder="1" applyAlignment="1" applyProtection="1">
      <alignment horizontal="right" vertical="center"/>
    </xf>
    <xf numFmtId="201" fontId="156" fillId="7" borderId="18" xfId="53" applyNumberFormat="1" applyFont="1" applyFill="1" applyBorder="1" applyAlignment="1" applyProtection="1">
      <alignment horizontal="right" vertical="center"/>
    </xf>
    <xf numFmtId="201" fontId="156" fillId="0" borderId="11" xfId="53" applyNumberFormat="1" applyFont="1" applyFill="1" applyBorder="1" applyAlignment="1" applyProtection="1">
      <alignment horizontal="right" vertical="center"/>
    </xf>
    <xf numFmtId="201" fontId="156" fillId="7" borderId="78" xfId="53" applyNumberFormat="1" applyFont="1" applyFill="1" applyBorder="1" applyAlignment="1" applyProtection="1">
      <alignment horizontal="right" vertical="center"/>
    </xf>
    <xf numFmtId="201" fontId="156" fillId="0" borderId="15" xfId="53" applyNumberFormat="1" applyFont="1" applyFill="1" applyBorder="1" applyAlignment="1" applyProtection="1">
      <alignment horizontal="right" vertical="center"/>
    </xf>
    <xf numFmtId="201" fontId="25" fillId="7" borderId="18" xfId="53" applyNumberFormat="1" applyFont="1" applyFill="1" applyBorder="1" applyAlignment="1" applyProtection="1">
      <alignment horizontal="right" vertical="center"/>
    </xf>
    <xf numFmtId="167" fontId="23" fillId="5" borderId="11" xfId="37" applyNumberFormat="1" applyFont="1" applyFill="1" applyBorder="1" applyAlignment="1" applyProtection="1">
      <alignment horizontal="right" vertical="center"/>
    </xf>
    <xf numFmtId="167" fontId="24" fillId="5" borderId="16" xfId="37" applyNumberFormat="1" applyFont="1" applyFill="1" applyBorder="1" applyAlignment="1" applyProtection="1">
      <alignment horizontal="right" vertical="center"/>
    </xf>
    <xf numFmtId="167" fontId="29" fillId="5" borderId="0" xfId="37" applyNumberFormat="1" applyFont="1" applyFill="1" applyBorder="1" applyAlignment="1" applyProtection="1">
      <alignment horizontal="right" vertical="center"/>
    </xf>
    <xf numFmtId="0" fontId="34" fillId="5" borderId="0" xfId="0" applyFont="1" applyFill="1" applyBorder="1" applyAlignment="1">
      <alignment vertical="center"/>
    </xf>
    <xf numFmtId="167" fontId="25" fillId="5" borderId="13" xfId="31" applyNumberFormat="1" applyFont="1" applyFill="1" applyBorder="1"/>
    <xf numFmtId="165" fontId="25" fillId="7" borderId="66" xfId="30" applyNumberFormat="1" applyFont="1" applyFill="1" applyBorder="1" applyAlignment="1">
      <alignment horizontal="right" indent="1"/>
    </xf>
    <xf numFmtId="0" fontId="151" fillId="0" borderId="0" xfId="32" applyFont="1" applyFill="1" applyBorder="1" applyAlignment="1">
      <alignment horizontal="left" vertical="center" wrapText="1"/>
    </xf>
    <xf numFmtId="0" fontId="25" fillId="0" borderId="0" xfId="31" applyFont="1" applyFill="1" applyBorder="1" applyAlignment="1">
      <alignment vertical="top"/>
    </xf>
    <xf numFmtId="37" fontId="25" fillId="0" borderId="5" xfId="33" applyNumberFormat="1" applyFont="1" applyFill="1" applyBorder="1" applyProtection="1"/>
    <xf numFmtId="0" fontId="25" fillId="0" borderId="13" xfId="31" applyFont="1" applyFill="1" applyBorder="1"/>
    <xf numFmtId="37" fontId="25" fillId="0" borderId="0" xfId="53" applyNumberFormat="1" applyFont="1" applyFill="1" applyProtection="1"/>
    <xf numFmtId="0" fontId="151" fillId="0" borderId="0" xfId="32" applyFont="1" applyFill="1" applyBorder="1" applyAlignment="1">
      <alignment horizontal="left" vertical="center" wrapText="1"/>
    </xf>
    <xf numFmtId="164" fontId="28" fillId="7" borderId="18" xfId="0" applyNumberFormat="1" applyFont="1" applyFill="1" applyBorder="1" applyAlignment="1">
      <alignment horizontal="right" vertical="center"/>
    </xf>
    <xf numFmtId="0" fontId="151" fillId="0" borderId="0" xfId="32" applyFont="1" applyFill="1" applyBorder="1" applyAlignment="1">
      <alignment horizontal="left" vertical="center" wrapText="1"/>
    </xf>
    <xf numFmtId="0" fontId="151" fillId="0" borderId="0" xfId="32" applyFont="1" applyFill="1" applyBorder="1" applyAlignment="1">
      <alignment horizontal="left" vertical="center" wrapText="1"/>
    </xf>
    <xf numFmtId="164" fontId="25" fillId="7" borderId="18" xfId="53" applyNumberFormat="1" applyFont="1" applyFill="1" applyBorder="1" applyProtection="1"/>
    <xf numFmtId="164" fontId="25" fillId="7" borderId="18" xfId="53" applyNumberFormat="1" applyFont="1" applyFill="1" applyBorder="1" applyAlignment="1" applyProtection="1">
      <alignment horizontal="right" vertical="center"/>
    </xf>
    <xf numFmtId="0" fontId="162" fillId="4" borderId="0" xfId="33" applyFont="1" applyFill="1"/>
    <xf numFmtId="166" fontId="163" fillId="4" borderId="0" xfId="37" applyFont="1" applyFill="1" applyBorder="1" applyAlignment="1">
      <alignment vertical="center"/>
    </xf>
    <xf numFmtId="167" fontId="25" fillId="7" borderId="66" xfId="37" applyNumberFormat="1" applyFont="1" applyFill="1" applyBorder="1" applyAlignment="1" applyProtection="1">
      <alignment horizontal="right" vertical="center"/>
    </xf>
    <xf numFmtId="167" fontId="24" fillId="9" borderId="66" xfId="37" applyNumberFormat="1" applyFont="1" applyFill="1" applyBorder="1" applyAlignment="1" applyProtection="1">
      <alignment horizontal="right" vertical="center"/>
    </xf>
    <xf numFmtId="167" fontId="29" fillId="7" borderId="80" xfId="37" applyNumberFormat="1" applyFont="1" applyFill="1" applyBorder="1" applyAlignment="1" applyProtection="1">
      <alignment horizontal="right" vertical="center"/>
    </xf>
    <xf numFmtId="167" fontId="25" fillId="7" borderId="75" xfId="31" applyNumberFormat="1" applyFont="1" applyFill="1" applyBorder="1" applyAlignment="1" applyProtection="1">
      <alignment horizontal="right" indent="1"/>
    </xf>
    <xf numFmtId="167" fontId="26" fillId="0" borderId="66" xfId="37" applyNumberFormat="1" applyFont="1" applyFill="1" applyBorder="1" applyAlignment="1" applyProtection="1">
      <alignment horizontal="right" vertical="center"/>
    </xf>
    <xf numFmtId="49" fontId="24" fillId="8" borderId="81" xfId="39" quotePrefix="1" applyNumberFormat="1" applyFont="1" applyFill="1" applyBorder="1" applyAlignment="1" applyProtection="1">
      <alignment horizontal="center"/>
    </xf>
    <xf numFmtId="0" fontId="25" fillId="7" borderId="65" xfId="31" applyFont="1" applyFill="1" applyBorder="1"/>
    <xf numFmtId="0" fontId="25" fillId="7" borderId="11" xfId="31" applyFont="1" applyFill="1" applyBorder="1"/>
    <xf numFmtId="167" fontId="25" fillId="7" borderId="11" xfId="31" applyNumberFormat="1" applyFont="1" applyFill="1" applyBorder="1" applyAlignment="1" applyProtection="1">
      <alignment horizontal="right" indent="1"/>
    </xf>
    <xf numFmtId="167" fontId="25" fillId="7" borderId="15" xfId="31" applyNumberFormat="1" applyFont="1" applyFill="1" applyBorder="1" applyAlignment="1" applyProtection="1">
      <alignment horizontal="right" indent="1"/>
    </xf>
    <xf numFmtId="167" fontId="148" fillId="7" borderId="11" xfId="31" applyNumberFormat="1" applyFont="1" applyFill="1" applyBorder="1" applyAlignment="1" applyProtection="1">
      <alignment horizontal="right" indent="1"/>
    </xf>
    <xf numFmtId="167" fontId="156" fillId="7" borderId="11" xfId="31" applyNumberFormat="1" applyFont="1" applyFill="1" applyBorder="1" applyAlignment="1" applyProtection="1">
      <alignment horizontal="right" indent="1"/>
    </xf>
    <xf numFmtId="183" fontId="25" fillId="7" borderId="11" xfId="587" applyNumberFormat="1" applyFont="1" applyFill="1" applyBorder="1"/>
    <xf numFmtId="167" fontId="24" fillId="7" borderId="11" xfId="31" applyNumberFormat="1" applyFont="1" applyFill="1" applyBorder="1" applyAlignment="1" applyProtection="1">
      <alignment horizontal="right" indent="1"/>
    </xf>
    <xf numFmtId="167" fontId="24" fillId="7" borderId="65" xfId="31" applyNumberFormat="1" applyFont="1" applyFill="1" applyBorder="1" applyAlignment="1" applyProtection="1">
      <alignment horizontal="right" indent="1"/>
    </xf>
    <xf numFmtId="166" fontId="25" fillId="7" borderId="65" xfId="37" applyFont="1" applyFill="1" applyBorder="1" applyAlignment="1">
      <alignment vertical="center"/>
    </xf>
    <xf numFmtId="167" fontId="26" fillId="7" borderId="11" xfId="37" applyNumberFormat="1" applyFont="1" applyFill="1" applyBorder="1" applyAlignment="1" applyProtection="1">
      <alignment horizontal="right" vertical="center"/>
    </xf>
    <xf numFmtId="166" fontId="25" fillId="7" borderId="11" xfId="37" applyFont="1" applyFill="1" applyBorder="1" applyAlignment="1">
      <alignment vertical="center"/>
    </xf>
    <xf numFmtId="167" fontId="23" fillId="7" borderId="11" xfId="37" applyNumberFormat="1" applyFont="1" applyFill="1" applyBorder="1" applyAlignment="1" applyProtection="1">
      <alignment horizontal="right" vertical="center"/>
    </xf>
    <xf numFmtId="167" fontId="25" fillId="7" borderId="11" xfId="37" applyNumberFormat="1" applyFont="1" applyFill="1" applyBorder="1" applyAlignment="1">
      <alignment horizontal="right" vertical="center"/>
    </xf>
    <xf numFmtId="167" fontId="25" fillId="7" borderId="11" xfId="37" applyNumberFormat="1" applyFont="1" applyFill="1" applyBorder="1" applyAlignment="1" applyProtection="1">
      <alignment horizontal="right" vertical="center"/>
    </xf>
    <xf numFmtId="167" fontId="24" fillId="9" borderId="11" xfId="37" applyNumberFormat="1" applyFont="1" applyFill="1" applyBorder="1" applyAlignment="1" applyProtection="1">
      <alignment horizontal="right" vertical="center"/>
    </xf>
    <xf numFmtId="3" fontId="25" fillId="7" borderId="11" xfId="36" applyNumberFormat="1" applyFont="1" applyFill="1" applyBorder="1" applyAlignment="1">
      <alignment horizontal="right" vertical="center"/>
    </xf>
    <xf numFmtId="4" fontId="24" fillId="7" borderId="75" xfId="0" applyNumberFormat="1" applyFont="1" applyFill="1" applyBorder="1" applyAlignment="1">
      <alignment horizontal="right" vertical="center"/>
    </xf>
    <xf numFmtId="0" fontId="0" fillId="5" borderId="0" xfId="0" applyFont="1" applyFill="1"/>
    <xf numFmtId="37" fontId="148" fillId="7" borderId="86" xfId="38" applyNumberFormat="1" applyFont="1" applyFill="1" applyBorder="1" applyAlignment="1" applyProtection="1">
      <alignment horizontal="center" vertical="center"/>
    </xf>
    <xf numFmtId="37" fontId="148" fillId="7" borderId="87" xfId="38" applyNumberFormat="1" applyFont="1" applyFill="1" applyBorder="1" applyAlignment="1" applyProtection="1">
      <alignment horizontal="center" vertical="center"/>
    </xf>
    <xf numFmtId="0" fontId="25" fillId="7" borderId="77" xfId="32" applyFont="1" applyFill="1" applyBorder="1" applyAlignment="1">
      <alignment vertical="center"/>
    </xf>
    <xf numFmtId="0" fontId="25" fillId="7" borderId="18" xfId="32" applyFont="1" applyFill="1" applyBorder="1" applyAlignment="1">
      <alignment vertical="center"/>
    </xf>
    <xf numFmtId="37" fontId="24" fillId="8" borderId="15" xfId="39" quotePrefix="1" applyNumberFormat="1" applyFont="1" applyFill="1" applyBorder="1" applyAlignment="1" applyProtection="1">
      <alignment horizontal="center"/>
    </xf>
    <xf numFmtId="166" fontId="148" fillId="8" borderId="88" xfId="39" applyNumberFormat="1" applyFont="1" applyFill="1" applyBorder="1" applyAlignment="1" applyProtection="1">
      <alignment horizontal="center" vertical="center"/>
    </xf>
    <xf numFmtId="166" fontId="148" fillId="8" borderId="89" xfId="39" applyNumberFormat="1" applyFont="1" applyFill="1" applyBorder="1" applyAlignment="1" applyProtection="1">
      <alignment horizontal="center" vertical="center"/>
    </xf>
    <xf numFmtId="166" fontId="148" fillId="8" borderId="90" xfId="39" applyNumberFormat="1" applyFont="1" applyFill="1" applyBorder="1" applyAlignment="1" applyProtection="1">
      <alignment horizontal="center" vertical="center"/>
    </xf>
    <xf numFmtId="166" fontId="148" fillId="8" borderId="83" xfId="39" applyNumberFormat="1" applyFont="1" applyFill="1" applyBorder="1" applyAlignment="1" applyProtection="1">
      <alignment horizontal="center" vertical="center"/>
    </xf>
    <xf numFmtId="166" fontId="148" fillId="8" borderId="84" xfId="39" applyNumberFormat="1" applyFont="1" applyFill="1" applyBorder="1" applyAlignment="1" applyProtection="1">
      <alignment horizontal="center" vertical="center"/>
    </xf>
    <xf numFmtId="166" fontId="148" fillId="8" borderId="85" xfId="39" applyNumberFormat="1" applyFont="1" applyFill="1" applyBorder="1" applyAlignment="1" applyProtection="1">
      <alignment horizontal="center" vertical="center"/>
    </xf>
    <xf numFmtId="166" fontId="148" fillId="8" borderId="82" xfId="39" applyNumberFormat="1" applyFont="1" applyFill="1" applyBorder="1" applyAlignment="1" applyProtection="1">
      <alignment horizontal="center" vertical="center" wrapText="1"/>
    </xf>
    <xf numFmtId="166" fontId="148" fillId="8" borderId="77" xfId="39" applyNumberFormat="1" applyFont="1" applyFill="1" applyBorder="1" applyAlignment="1" applyProtection="1">
      <alignment horizontal="center" vertical="center"/>
    </xf>
    <xf numFmtId="166" fontId="24" fillId="8" borderId="88" xfId="39" applyNumberFormat="1" applyFont="1" applyFill="1" applyBorder="1" applyAlignment="1" applyProtection="1">
      <alignment horizontal="center" vertical="center"/>
    </xf>
    <xf numFmtId="166" fontId="24" fillId="8" borderId="89" xfId="39" applyNumberFormat="1" applyFont="1" applyFill="1" applyBorder="1" applyAlignment="1" applyProtection="1">
      <alignment horizontal="center" vertical="center"/>
    </xf>
    <xf numFmtId="166" fontId="24" fillId="8" borderId="90" xfId="39" applyNumberFormat="1" applyFont="1" applyFill="1" applyBorder="1" applyAlignment="1" applyProtection="1">
      <alignment horizontal="center" vertical="center"/>
    </xf>
    <xf numFmtId="166" fontId="24" fillId="8" borderId="83" xfId="39" applyNumberFormat="1" applyFont="1" applyFill="1" applyBorder="1" applyAlignment="1" applyProtection="1">
      <alignment horizontal="center" vertical="center"/>
    </xf>
    <xf numFmtId="166" fontId="24" fillId="8" borderId="84" xfId="39" applyNumberFormat="1" applyFont="1" applyFill="1" applyBorder="1" applyAlignment="1" applyProtection="1">
      <alignment horizontal="center" vertical="center"/>
    </xf>
    <xf numFmtId="166" fontId="24" fillId="8" borderId="85" xfId="39" applyNumberFormat="1" applyFont="1" applyFill="1" applyBorder="1" applyAlignment="1" applyProtection="1">
      <alignment horizontal="center" vertical="center"/>
    </xf>
    <xf numFmtId="166" fontId="24" fillId="8" borderId="82" xfId="39" applyNumberFormat="1" applyFont="1" applyFill="1" applyBorder="1" applyAlignment="1" applyProtection="1">
      <alignment horizontal="center" vertical="center"/>
    </xf>
    <xf numFmtId="166" fontId="24" fillId="8" borderId="77" xfId="39" applyNumberFormat="1" applyFont="1" applyFill="1" applyBorder="1" applyAlignment="1" applyProtection="1">
      <alignment horizontal="center" vertical="center"/>
    </xf>
    <xf numFmtId="0" fontId="25" fillId="5" borderId="0" xfId="33" applyNumberFormat="1" applyFont="1" applyFill="1" applyAlignment="1">
      <alignment wrapText="1"/>
    </xf>
    <xf numFmtId="0" fontId="151" fillId="0" borderId="0" xfId="32" applyFont="1" applyFill="1" applyBorder="1" applyAlignment="1">
      <alignment horizontal="left" vertical="center" wrapText="1"/>
    </xf>
    <xf numFmtId="0" fontId="24" fillId="7" borderId="91" xfId="3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24" fillId="7" borderId="91" xfId="30" applyFont="1" applyFill="1" applyBorder="1" applyAlignment="1">
      <alignment horizontal="left" vertical="center"/>
    </xf>
    <xf numFmtId="0" fontId="24" fillId="7" borderId="18" xfId="30" applyFont="1" applyFill="1" applyBorder="1" applyAlignment="1">
      <alignment horizontal="left" vertical="center"/>
    </xf>
  </cellXfs>
  <cellStyles count="2288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 2" xfId="2067"/>
    <cellStyle name="Accent1 20" xfId="1693"/>
    <cellStyle name="Accent1 21" xfId="1711"/>
    <cellStyle name="Accent1 22" xfId="1845"/>
    <cellStyle name="Accent1 23" xfId="1916"/>
    <cellStyle name="Accent1 24" xfId="1875"/>
    <cellStyle name="Accent1 25" xfId="1902"/>
    <cellStyle name="Accent1 26" xfId="1909"/>
    <cellStyle name="Accent1 27" xfId="1934"/>
    <cellStyle name="Accent1 28" xfId="1891"/>
    <cellStyle name="Accent1 29" xfId="1929"/>
    <cellStyle name="Accent1 3" xfId="684"/>
    <cellStyle name="Accent1 3 2" xfId="2068"/>
    <cellStyle name="Accent1 30" xfId="1924"/>
    <cellStyle name="Accent1 31" xfId="1893"/>
    <cellStyle name="Accent1 32" xfId="1959"/>
    <cellStyle name="Accent1 4" xfId="685"/>
    <cellStyle name="Accent1 4 2" xfId="2069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 2" xfId="2070"/>
    <cellStyle name="Accent2 20" xfId="1733"/>
    <cellStyle name="Accent2 21" xfId="1734"/>
    <cellStyle name="Accent2 22" xfId="1846"/>
    <cellStyle name="Accent2 23" xfId="1915"/>
    <cellStyle name="Accent2 24" xfId="1876"/>
    <cellStyle name="Accent2 25" xfId="1923"/>
    <cellStyle name="Accent2 26" xfId="1889"/>
    <cellStyle name="Accent2 27" xfId="1881"/>
    <cellStyle name="Accent2 28" xfId="1938"/>
    <cellStyle name="Accent2 29" xfId="1910"/>
    <cellStyle name="Accent2 3" xfId="697"/>
    <cellStyle name="Accent2 3 2" xfId="2071"/>
    <cellStyle name="Accent2 30" xfId="1944"/>
    <cellStyle name="Accent2 31" xfId="1906"/>
    <cellStyle name="Accent2 32" xfId="1960"/>
    <cellStyle name="Accent2 4" xfId="698"/>
    <cellStyle name="Accent2 4 2" xfId="2072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 2" xfId="2073"/>
    <cellStyle name="Accent3 20" xfId="839"/>
    <cellStyle name="Accent3 21" xfId="1847"/>
    <cellStyle name="Accent3 22" xfId="1914"/>
    <cellStyle name="Accent3 23" xfId="1856"/>
    <cellStyle name="Accent3 24" xfId="1922"/>
    <cellStyle name="Accent3 25" xfId="1852"/>
    <cellStyle name="Accent3 26" xfId="1898"/>
    <cellStyle name="Accent3 27" xfId="1865"/>
    <cellStyle name="Accent3 28" xfId="1905"/>
    <cellStyle name="Accent3 29" xfId="1859"/>
    <cellStyle name="Accent3 3" xfId="710"/>
    <cellStyle name="Accent3 3 2" xfId="2074"/>
    <cellStyle name="Accent3 30" xfId="1873"/>
    <cellStyle name="Accent3 31" xfId="1961"/>
    <cellStyle name="Accent3 4" xfId="711"/>
    <cellStyle name="Accent3 4 2" xfId="2075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 2" xfId="2076"/>
    <cellStyle name="Accent4 20" xfId="1712"/>
    <cellStyle name="Accent4 21" xfId="1848"/>
    <cellStyle name="Accent4 22" xfId="1913"/>
    <cellStyle name="Accent4 23" xfId="1877"/>
    <cellStyle name="Accent4 24" xfId="1870"/>
    <cellStyle name="Accent4 25" xfId="1927"/>
    <cellStyle name="Accent4 26" xfId="1932"/>
    <cellStyle name="Accent4 27" xfId="1861"/>
    <cellStyle name="Accent4 28" xfId="1904"/>
    <cellStyle name="Accent4 29" xfId="1869"/>
    <cellStyle name="Accent4 3" xfId="723"/>
    <cellStyle name="Accent4 3 2" xfId="2077"/>
    <cellStyle name="Accent4 30" xfId="1872"/>
    <cellStyle name="Accent4 31" xfId="1962"/>
    <cellStyle name="Accent4 4" xfId="724"/>
    <cellStyle name="Accent4 4 2" xfId="2078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 2" xfId="2079"/>
    <cellStyle name="Accent5 20" xfId="1706"/>
    <cellStyle name="Accent5 21" xfId="856"/>
    <cellStyle name="Accent5 22" xfId="1850"/>
    <cellStyle name="Accent5 23" xfId="1912"/>
    <cellStyle name="Accent5 24" xfId="1878"/>
    <cellStyle name="Accent5 25" xfId="1871"/>
    <cellStyle name="Accent5 26" xfId="1926"/>
    <cellStyle name="Accent5 27" xfId="1931"/>
    <cellStyle name="Accent5 28" xfId="1935"/>
    <cellStyle name="Accent5 29" xfId="1862"/>
    <cellStyle name="Accent5 3" xfId="737"/>
    <cellStyle name="Accent5 3 2" xfId="2080"/>
    <cellStyle name="Accent5 30" xfId="1903"/>
    <cellStyle name="Accent5 31" xfId="1867"/>
    <cellStyle name="Accent5 32" xfId="1963"/>
    <cellStyle name="Accent5 4" xfId="738"/>
    <cellStyle name="Accent5 4 2" xfId="2081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 2" xfId="2082"/>
    <cellStyle name="Accent6 20" xfId="1665"/>
    <cellStyle name="Accent6 21" xfId="1725"/>
    <cellStyle name="Accent6 22" xfId="1851"/>
    <cellStyle name="Accent6 23" xfId="1942"/>
    <cellStyle name="Accent6 24" xfId="1880"/>
    <cellStyle name="Accent6 25" xfId="1863"/>
    <cellStyle name="Accent6 26" xfId="1948"/>
    <cellStyle name="Accent6 27" xfId="1897"/>
    <cellStyle name="Accent6 28" xfId="1939"/>
    <cellStyle name="Accent6 29" xfId="1933"/>
    <cellStyle name="Accent6 3" xfId="751"/>
    <cellStyle name="Accent6 3 2" xfId="2083"/>
    <cellStyle name="Accent6 30" xfId="1907"/>
    <cellStyle name="Accent6 31" xfId="1921"/>
    <cellStyle name="Accent6 32" xfId="1964"/>
    <cellStyle name="Accent6 4" xfId="752"/>
    <cellStyle name="Accent6 4 2" xfId="2084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2 2" xfId="2085"/>
    <cellStyle name="Bad 3" xfId="761"/>
    <cellStyle name="Bad 4" xfId="762"/>
    <cellStyle name="Bad 5" xfId="1077"/>
    <cellStyle name="Bad 6" xfId="1853"/>
    <cellStyle name="Besuchter Hyperlink_M&amp;A_Tool_V26" xfId="763"/>
    <cellStyle name="Bevitel 2" xfId="181"/>
    <cellStyle name="Bevitel 3" xfId="442"/>
    <cellStyle name="Bevitel 3 2" xfId="764"/>
    <cellStyle name="Bevitel 4" xfId="2086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2 2" xfId="2087"/>
    <cellStyle name="Calculation 3" xfId="786"/>
    <cellStyle name="Calculation 4" xfId="1161"/>
    <cellStyle name="Calculation 5" xfId="1854"/>
    <cellStyle name="Cash Flow Statement" xfId="787"/>
    <cellStyle name="Check Cell" xfId="86"/>
    <cellStyle name="Check Cell 2" xfId="788"/>
    <cellStyle name="Check Cell 2 2" xfId="2088"/>
    <cellStyle name="Check Cell 3" xfId="789"/>
    <cellStyle name="Check Cell 4" xfId="790"/>
    <cellStyle name="Check Cell 5" xfId="810"/>
    <cellStyle name="Check Cell 6" xfId="1855"/>
    <cellStyle name="Cím 2" xfId="206"/>
    <cellStyle name="Cím 3" xfId="791"/>
    <cellStyle name="Címsor 1 2" xfId="207"/>
    <cellStyle name="Címsor 1 3" xfId="438"/>
    <cellStyle name="Címsor 1 3 2" xfId="792"/>
    <cellStyle name="Címsor 1 4" xfId="2089"/>
    <cellStyle name="Címsor 2 2" xfId="208"/>
    <cellStyle name="Címsor 2 3" xfId="439"/>
    <cellStyle name="Címsor 2 3 2" xfId="793"/>
    <cellStyle name="Címsor 2 4" xfId="2090"/>
    <cellStyle name="Címsor 3 2" xfId="209"/>
    <cellStyle name="Címsor 3 3" xfId="440"/>
    <cellStyle name="Címsor 3 3 2" xfId="794"/>
    <cellStyle name="Címsor 3 4" xfId="2091"/>
    <cellStyle name="Címsor 4 2" xfId="210"/>
    <cellStyle name="Címsor 4 3" xfId="441"/>
    <cellStyle name="Címsor 4 3 2" xfId="795"/>
    <cellStyle name="Címsor 4 4" xfId="2092"/>
    <cellStyle name="Comma [0]_#6 Temps &amp; Contractors" xfId="2093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38" xfId="1920"/>
    <cellStyle name="Comma 39" xfId="1890"/>
    <cellStyle name="Comma 4" xfId="1338"/>
    <cellStyle name="Comma 40" xfId="1956"/>
    <cellStyle name="Comma 41" xfId="1958"/>
    <cellStyle name="Comma 5" xfId="1339"/>
    <cellStyle name="Comma 6" xfId="1340"/>
    <cellStyle name="Comma 7" xfId="1341"/>
    <cellStyle name="Comma 8" xfId="1342"/>
    <cellStyle name="Comma 9" xfId="1343"/>
    <cellStyle name="Comma_#6 Temps &amp; Contractors" xfId="2094"/>
    <cellStyle name="Copied" xfId="801"/>
    <cellStyle name="Currency [0]_#6 Temps &amp; Contractors" xfId="2095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Currency_#6 Temps &amp; Contractors" xfId="2096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llenőrzőcella 4" xfId="2097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10" xfId="2098"/>
    <cellStyle name="Ezres 10 2" xfId="2099"/>
    <cellStyle name="Ezres 10 2 2" xfId="2100"/>
    <cellStyle name="Ezres 10 2 2 2" xfId="2212"/>
    <cellStyle name="Ezres 10 2 3" xfId="2211"/>
    <cellStyle name="Ezres 10 3" xfId="2101"/>
    <cellStyle name="Ezres 10 3 2" xfId="2213"/>
    <cellStyle name="Ezres 10 4" xfId="2210"/>
    <cellStyle name="Ezres 12" xfId="2102"/>
    <cellStyle name="Ezres 12 2" xfId="2103"/>
    <cellStyle name="Ezres 12 2 2" xfId="2104"/>
    <cellStyle name="Ezres 12 2 2 2" xfId="2216"/>
    <cellStyle name="Ezres 12 2 3" xfId="2215"/>
    <cellStyle name="Ezres 12 3" xfId="2105"/>
    <cellStyle name="Ezres 12 3 2" xfId="2217"/>
    <cellStyle name="Ezres 12 4" xfId="2214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4 3" xfId="1826"/>
    <cellStyle name="Ezres 5" xfId="1347"/>
    <cellStyle name="Ezres 5 2" xfId="1832"/>
    <cellStyle name="Ezres 6" xfId="796"/>
    <cellStyle name="Ezres 7" xfId="1831"/>
    <cellStyle name="Figyelmeztetés 2" xfId="242"/>
    <cellStyle name="Figyelmeztetés 3" xfId="456"/>
    <cellStyle name="Figyelmeztetés 4" xfId="210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2 2" xfId="2107"/>
    <cellStyle name="Good 3" xfId="835"/>
    <cellStyle name="Good 4" xfId="836"/>
    <cellStyle name="Good 5" xfId="864"/>
    <cellStyle name="Good 6" xfId="1857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1 2 2" xfId="2108"/>
    <cellStyle name="Heading 1 3" xfId="1884"/>
    <cellStyle name="Heading 1 4" xfId="1860"/>
    <cellStyle name="Heading 2" xfId="91"/>
    <cellStyle name="Heading 2 2" xfId="843"/>
    <cellStyle name="Heading 2 2 2" xfId="2109"/>
    <cellStyle name="Heading 2 3" xfId="1885"/>
    <cellStyle name="Heading 2 4" xfId="1946"/>
    <cellStyle name="Heading 3" xfId="92"/>
    <cellStyle name="Heading 3 2" xfId="844"/>
    <cellStyle name="Heading 3 2 2" xfId="2110"/>
    <cellStyle name="Heading 3 3" xfId="1886"/>
    <cellStyle name="Heading 3 4" xfId="1899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ivatkozott cella 4" xfId="2111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12" xfId="1887"/>
    <cellStyle name="Input 13" xfId="1900"/>
    <cellStyle name="Input 14" xfId="1868"/>
    <cellStyle name="Input 15" xfId="1930"/>
    <cellStyle name="Input 16" xfId="1908"/>
    <cellStyle name="Input 17" xfId="1911"/>
    <cellStyle name="Input 18" xfId="1936"/>
    <cellStyle name="Input 19" xfId="1866"/>
    <cellStyle name="Input 2" xfId="1350"/>
    <cellStyle name="Input 2 2" xfId="2112"/>
    <cellStyle name="Input 20" xfId="1883"/>
    <cellStyle name="Input 21" xfId="1941"/>
    <cellStyle name="Input 3" xfId="1351"/>
    <cellStyle name="Input 3 2" xfId="2113"/>
    <cellStyle name="Input 4" xfId="1352"/>
    <cellStyle name="Input 4 2" xfId="2114"/>
    <cellStyle name="Input 5" xfId="1353"/>
    <cellStyle name="Input 6" xfId="1354"/>
    <cellStyle name="Input 7" xfId="1355"/>
    <cellStyle name="Input 8" xfId="1356"/>
    <cellStyle name="Input 9" xfId="1357"/>
    <cellStyle name="Jegyzet 12" xfId="2115"/>
    <cellStyle name="Jegyzet 12 2" xfId="2116"/>
    <cellStyle name="Jegyzet 12 2 2" xfId="2117"/>
    <cellStyle name="Jegyzet 12 2 2 2" xfId="2220"/>
    <cellStyle name="Jegyzet 12 2 3" xfId="2219"/>
    <cellStyle name="Jegyzet 12 3" xfId="2118"/>
    <cellStyle name="Jegyzet 12 3 2" xfId="2221"/>
    <cellStyle name="Jegyzet 12 4" xfId="2218"/>
    <cellStyle name="Jegyzet 2" xfId="260"/>
    <cellStyle name="Jegyzet 3" xfId="445"/>
    <cellStyle name="Jegyzet 3 2" xfId="849"/>
    <cellStyle name="Jegyzet 4" xfId="2119"/>
    <cellStyle name="Jelölőszín (1) 2" xfId="261"/>
    <cellStyle name="Jelölőszín (1) 3" xfId="428"/>
    <cellStyle name="Jelölőszín (1) 3 2" xfId="851"/>
    <cellStyle name="Jelölőszín (1) 4" xfId="852"/>
    <cellStyle name="Jelölőszín (1) 4 2" xfId="2120"/>
    <cellStyle name="Jelölőszín (2) 2" xfId="262"/>
    <cellStyle name="Jelölőszín (2) 3" xfId="429"/>
    <cellStyle name="Jelölőszín (2) 3 2" xfId="854"/>
    <cellStyle name="Jelölőszín (2) 4" xfId="2121"/>
    <cellStyle name="Jelölőszín (3) 2" xfId="263"/>
    <cellStyle name="Jelölőszín (3) 3" xfId="430"/>
    <cellStyle name="Jelölőszín (3) 3 2" xfId="857"/>
    <cellStyle name="Jelölőszín (3) 4" xfId="2122"/>
    <cellStyle name="Jelölőszín (4) 2" xfId="264"/>
    <cellStyle name="Jelölőszín (4) 3" xfId="431"/>
    <cellStyle name="Jelölőszín (4) 3 2" xfId="859"/>
    <cellStyle name="Jelölőszín (4) 4" xfId="2123"/>
    <cellStyle name="Jelölőszín (5) 2" xfId="265"/>
    <cellStyle name="Jelölőszín (5) 3" xfId="432"/>
    <cellStyle name="Jelölőszín (5) 3 2" xfId="861"/>
    <cellStyle name="Jelölőszín (5) 4" xfId="2124"/>
    <cellStyle name="Jelölőszín (6) 2" xfId="266"/>
    <cellStyle name="Jelölőszín (6) 3" xfId="433"/>
    <cellStyle name="Jelölőszín (6) 3 2" xfId="863"/>
    <cellStyle name="Jelölőszín (6) 4" xfId="2125"/>
    <cellStyle name="Jó 2" xfId="267"/>
    <cellStyle name="Jó 2 2" xfId="2126"/>
    <cellStyle name="Jó 3" xfId="437"/>
    <cellStyle name="Jó 3 2" xfId="865"/>
    <cellStyle name="Jó 4" xfId="2127"/>
    <cellStyle name="Kimenet 2" xfId="268"/>
    <cellStyle name="Kimenet 3" xfId="446"/>
    <cellStyle name="Kimenet 3 2" xfId="866"/>
    <cellStyle name="Kimenet 4" xfId="2128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Linked Cell 2 2" xfId="2129"/>
    <cellStyle name="Linked Cell 3" xfId="1892"/>
    <cellStyle name="Linked Cell 4" xfId="1849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2 2" xfId="2130"/>
    <cellStyle name="Neutral 3" xfId="888"/>
    <cellStyle name="Neutral 4" xfId="889"/>
    <cellStyle name="Neutral 5" xfId="1151"/>
    <cellStyle name="Neutral 6" xfId="1858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ál 10 2 10" xfId="2051"/>
    <cellStyle name="Normal 10 2 2" xfId="1362"/>
    <cellStyle name="Normál 10 2 2" xfId="1965"/>
    <cellStyle name="Normál 10 2 3" xfId="2131"/>
    <cellStyle name="Normál 10 2 4" xfId="2240"/>
    <cellStyle name="Normál 10 2 5" xfId="2262"/>
    <cellStyle name="Normál 10 2 6" xfId="2058"/>
    <cellStyle name="Normál 10 2 7" xfId="2006"/>
    <cellStyle name="Normál 10 2 8" xfId="2045"/>
    <cellStyle name="Normál 10 2 9" xfId="2256"/>
    <cellStyle name="Normal 10 3" xfId="1363"/>
    <cellStyle name="Normál 100" xfId="1736"/>
    <cellStyle name="Normál 101" xfId="1745"/>
    <cellStyle name="Normál 102" xfId="1758"/>
    <cellStyle name="Normál 103" xfId="1738"/>
    <cellStyle name="Normál 104" xfId="1760"/>
    <cellStyle name="Normál 105" xfId="1746"/>
    <cellStyle name="Normál 106" xfId="1747"/>
    <cellStyle name="Normál 107" xfId="1753"/>
    <cellStyle name="Normál 108" xfId="1748"/>
    <cellStyle name="Normál 109" xfId="1737"/>
    <cellStyle name="Normal 11" xfId="1364"/>
    <cellStyle name="Normál 11" xfId="288"/>
    <cellStyle name="Normal 11 2" xfId="1365"/>
    <cellStyle name="Normál 11 2" xfId="895"/>
    <cellStyle name="Normal 11 2 2" xfId="1366"/>
    <cellStyle name="Normál 11 2 2" xfId="1966"/>
    <cellStyle name="Normal 11 3" xfId="1367"/>
    <cellStyle name="Normál 110" xfId="1759"/>
    <cellStyle name="Normál 111" xfId="1762"/>
    <cellStyle name="Normál 112" xfId="1749"/>
    <cellStyle name="Normál 113" xfId="1750"/>
    <cellStyle name="Normál 114" xfId="1763"/>
    <cellStyle name="Normál 115" xfId="1752"/>
    <cellStyle name="Normál 116" xfId="1764"/>
    <cellStyle name="Normál 117" xfId="1755"/>
    <cellStyle name="Normál 118" xfId="1765"/>
    <cellStyle name="Normál 119" xfId="1766"/>
    <cellStyle name="Normal 12" xfId="1368"/>
    <cellStyle name="Normál 12" xfId="289"/>
    <cellStyle name="Normál 12 2" xfId="896"/>
    <cellStyle name="Normál 120" xfId="1754"/>
    <cellStyle name="Normál 121" xfId="1767"/>
    <cellStyle name="Normál 122" xfId="1776"/>
    <cellStyle name="Normál 123" xfId="1771"/>
    <cellStyle name="Normál 124" xfId="1774"/>
    <cellStyle name="Normál 125" xfId="1769"/>
    <cellStyle name="Normál 126" xfId="1768"/>
    <cellStyle name="Normál 127" xfId="1772"/>
    <cellStyle name="Normál 128" xfId="1773"/>
    <cellStyle name="Normál 129" xfId="1770"/>
    <cellStyle name="Normal 13" xfId="1369"/>
    <cellStyle name="Normál 13" xfId="290"/>
    <cellStyle name="Normál 130" xfId="1775"/>
    <cellStyle name="Normál 131" xfId="1777"/>
    <cellStyle name="Normál 132" xfId="1824"/>
    <cellStyle name="Normál 133" xfId="1787"/>
    <cellStyle name="Normál 134" xfId="1815"/>
    <cellStyle name="Normál 135" xfId="1821"/>
    <cellStyle name="Normál 136" xfId="1783"/>
    <cellStyle name="Normál 137" xfId="1795"/>
    <cellStyle name="Normál 138" xfId="1793"/>
    <cellStyle name="Normál 139" xfId="1818"/>
    <cellStyle name="Normal 14" xfId="1370"/>
    <cellStyle name="Normál 14" xfId="291"/>
    <cellStyle name="Normál 140" xfId="1786"/>
    <cellStyle name="Normál 141" xfId="1811"/>
    <cellStyle name="Normál 142" xfId="1779"/>
    <cellStyle name="Normál 143" xfId="1781"/>
    <cellStyle name="Normál 144" xfId="1835"/>
    <cellStyle name="Normál 145" xfId="1785"/>
    <cellStyle name="Normál 146" xfId="1817"/>
    <cellStyle name="Normál 147" xfId="1836"/>
    <cellStyle name="Normál 148" xfId="1800"/>
    <cellStyle name="Normál 149" xfId="1812"/>
    <cellStyle name="Normal 15" xfId="1371"/>
    <cellStyle name="Normál 15" xfId="292"/>
    <cellStyle name="Normal 15 2" xfId="1372"/>
    <cellStyle name="Normál 150" xfId="1804"/>
    <cellStyle name="Normál 151" xfId="1838"/>
    <cellStyle name="Normál 152" xfId="1796"/>
    <cellStyle name="Normál 153" xfId="1839"/>
    <cellStyle name="Normál 154" xfId="1816"/>
    <cellStyle name="Normál 155" xfId="1799"/>
    <cellStyle name="Normál 156" xfId="1841"/>
    <cellStyle name="Normál 157" xfId="1809"/>
    <cellStyle name="Normál 158" xfId="1843"/>
    <cellStyle name="Normál 159" xfId="1803"/>
    <cellStyle name="Normal 16" xfId="1373"/>
    <cellStyle name="Normál 16" xfId="293"/>
    <cellStyle name="Normal 16 2" xfId="1374"/>
    <cellStyle name="Normál 160" xfId="1791"/>
    <cellStyle name="Normál 161" xfId="1802"/>
    <cellStyle name="Normál 162" xfId="1784"/>
    <cellStyle name="Normál 163" xfId="1842"/>
    <cellStyle name="Normál 164" xfId="1837"/>
    <cellStyle name="Normál 165" xfId="1780"/>
    <cellStyle name="Normál 166" xfId="1806"/>
    <cellStyle name="Normál 167" xfId="1993"/>
    <cellStyle name="Normál 168" xfId="2060"/>
    <cellStyle name="Normál 169" xfId="2003"/>
    <cellStyle name="Normal 17" xfId="1375"/>
    <cellStyle name="Normál 17" xfId="294"/>
    <cellStyle name="Normál 170" xfId="2275"/>
    <cellStyle name="Normál 171" xfId="2010"/>
    <cellStyle name="Normál 172" xfId="2057"/>
    <cellStyle name="Normál 173" xfId="2021"/>
    <cellStyle name="Normál 174" xfId="2034"/>
    <cellStyle name="Normál 175" xfId="2253"/>
    <cellStyle name="Normál 176" xfId="2002"/>
    <cellStyle name="Normál 177" xfId="2237"/>
    <cellStyle name="Normál 178" xfId="2039"/>
    <cellStyle name="Normál 179" xfId="2286"/>
    <cellStyle name="Normal 18" xfId="1376"/>
    <cellStyle name="Normál 18" xfId="295"/>
    <cellStyle name="Normál 180" xfId="2282"/>
    <cellStyle name="Normál 181" xfId="2046"/>
    <cellStyle name="Normál 182" xfId="2007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ál 2 13 2" xfId="2133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6 2" xfId="196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ál 2 2 10" xfId="1970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ál 2 2 2 10" xfId="2031"/>
    <cellStyle name="Normal 2 2 2 11" xfId="1388"/>
    <cellStyle name="Normál 2 2 2 11" xfId="2049"/>
    <cellStyle name="Normal 2 2 2 12" xfId="1389"/>
    <cellStyle name="Normál 2 2 2 12" xfId="2055"/>
    <cellStyle name="Normál 2 2 2 13" xfId="2042"/>
    <cellStyle name="Normál 2 2 2 14" xfId="2264"/>
    <cellStyle name="Normál 2 2 2 15" xfId="2026"/>
    <cellStyle name="Normál 2 2 2 16" xfId="2014"/>
    <cellStyle name="Normál 2 2 2 17" xfId="2005"/>
    <cellStyle name="Normal 2 2 2 2" xfId="921"/>
    <cellStyle name="Normál 2 2 2 2" xfId="2134"/>
    <cellStyle name="Normal 2 2 2 3" xfId="1390"/>
    <cellStyle name="Normál 2 2 2 3" xfId="2242"/>
    <cellStyle name="Normal 2 2 2 4" xfId="1391"/>
    <cellStyle name="Normál 2 2 2 4" xfId="2265"/>
    <cellStyle name="Normal 2 2 2 5" xfId="1392"/>
    <cellStyle name="Normál 2 2 2 5" xfId="2053"/>
    <cellStyle name="Normal 2 2 2 6" xfId="1393"/>
    <cellStyle name="Normál 2 2 2 6" xfId="2001"/>
    <cellStyle name="Normal 2 2 2 7" xfId="1394"/>
    <cellStyle name="Normál 2 2 2 7" xfId="2247"/>
    <cellStyle name="Normal 2 2 2 8" xfId="1395"/>
    <cellStyle name="Normál 2 2 2 8" xfId="2033"/>
    <cellStyle name="Normal 2 2 2 9" xfId="1396"/>
    <cellStyle name="Normál 2 2 2 9" xfId="2029"/>
    <cellStyle name="Normal 2 2 20" xfId="1397"/>
    <cellStyle name="Normal 2 2 21" xfId="1398"/>
    <cellStyle name="Normal 2 2 22" xfId="1399"/>
    <cellStyle name="Normal 2 2 3" xfId="922"/>
    <cellStyle name="Normál 2 2 3" xfId="915"/>
    <cellStyle name="Normál 2 2 3 10" xfId="2043"/>
    <cellStyle name="Normal 2 2 3 2" xfId="923"/>
    <cellStyle name="Normál 2 2 3 2" xfId="2062"/>
    <cellStyle name="Normál 2 2 3 3" xfId="2235"/>
    <cellStyle name="Normál 2 2 3 4" xfId="2236"/>
    <cellStyle name="Normál 2 2 3 5" xfId="2047"/>
    <cellStyle name="Normál 2 2 3 6" xfId="1994"/>
    <cellStyle name="Normál 2 2 3 7" xfId="2239"/>
    <cellStyle name="Normál 2 2 3 8" xfId="2024"/>
    <cellStyle name="Normál 2 2 3 9" xfId="1999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ál 2 23" xfId="1968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ál 2 3 12" xfId="1971"/>
    <cellStyle name="Normal 2 3 2" xfId="935"/>
    <cellStyle name="Normál 2 3 2" xfId="936"/>
    <cellStyle name="Normal 2 3 2 2" xfId="1972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35" xfId="1829"/>
    <cellStyle name="Normal 2 36" xfId="1834"/>
    <cellStyle name="Normal 2 37" xfId="1782"/>
    <cellStyle name="Normal 2 38" xfId="1792"/>
    <cellStyle name="Normal 2 39" xfId="1813"/>
    <cellStyle name="Normal 2 4" xfId="939"/>
    <cellStyle name="Normál 2 4" xfId="585"/>
    <cellStyle name="Normal 2 4 10" xfId="1418"/>
    <cellStyle name="Normál 2 4 10" xfId="1973"/>
    <cellStyle name="Normal 2 4 11" xfId="1419"/>
    <cellStyle name="Normal 2 4 2" xfId="1420"/>
    <cellStyle name="Normál 2 4 2" xfId="941"/>
    <cellStyle name="Normál 2 4 2 2" xfId="1974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40" xfId="1778"/>
    <cellStyle name="Normal 2 41" xfId="1810"/>
    <cellStyle name="Normal 2 42" xfId="1822"/>
    <cellStyle name="Normal 2 43" xfId="1794"/>
    <cellStyle name="Normal 2 44" xfId="1789"/>
    <cellStyle name="Normal 2 45" xfId="1807"/>
    <cellStyle name="Normal 2 46" xfId="1788"/>
    <cellStyle name="Normal 2 47" xfId="1805"/>
    <cellStyle name="Normal 2 48" xfId="1801"/>
    <cellStyle name="Normal 2 49" xfId="1823"/>
    <cellStyle name="Normal 2 5" xfId="942"/>
    <cellStyle name="Normál 2 5" xfId="97"/>
    <cellStyle name="Normal 2 5 10" xfId="1428"/>
    <cellStyle name="Normál 2 5 10" xfId="2135"/>
    <cellStyle name="Normal 2 5 11" xfId="1429"/>
    <cellStyle name="Normál 2 5 11" xfId="2243"/>
    <cellStyle name="Normál 2 5 12" xfId="2266"/>
    <cellStyle name="Normál 2 5 13" xfId="2017"/>
    <cellStyle name="Normál 2 5 14" xfId="2035"/>
    <cellStyle name="Normál 2 5 15" xfId="2248"/>
    <cellStyle name="Normál 2 5 16" xfId="2258"/>
    <cellStyle name="Normál 2 5 17" xfId="2028"/>
    <cellStyle name="Normál 2 5 18" xfId="2271"/>
    <cellStyle name="Normál 2 5 19" xfId="2278"/>
    <cellStyle name="Normal 2 5 2" xfId="1430"/>
    <cellStyle name="Normál 2 5 2" xfId="943"/>
    <cellStyle name="Normál 2 5 20" xfId="1998"/>
    <cellStyle name="Normál 2 5 21" xfId="2048"/>
    <cellStyle name="Normál 2 5 22" xfId="2280"/>
    <cellStyle name="Normál 2 5 23" xfId="1995"/>
    <cellStyle name="Normál 2 5 24" xfId="2287"/>
    <cellStyle name="Normál 2 5 25" xfId="228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ál 2 5 9" xfId="1975"/>
    <cellStyle name="Normal 2 50" xfId="1814"/>
    <cellStyle name="Normal 2 51" xfId="1790"/>
    <cellStyle name="Normal 2 52" xfId="1820"/>
    <cellStyle name="Normal 2 53" xfId="1797"/>
    <cellStyle name="Normal 2 54" xfId="1808"/>
    <cellStyle name="Normal 2 55" xfId="1819"/>
    <cellStyle name="Normal 2 56" xfId="1798"/>
    <cellStyle name="Normal 2 57" xfId="1840"/>
    <cellStyle name="Normal 2 58" xfId="1967"/>
    <cellStyle name="Normal 2 59" xfId="2132"/>
    <cellStyle name="Normal 2 6" xfId="944"/>
    <cellStyle name="Normál 2 6" xfId="945"/>
    <cellStyle name="Normal 2 60" xfId="2241"/>
    <cellStyle name="Normal 2 61" xfId="2263"/>
    <cellStyle name="Normal 2 62" xfId="2004"/>
    <cellStyle name="Normal 2 63" xfId="1996"/>
    <cellStyle name="Normal 2 64" xfId="2022"/>
    <cellStyle name="Normal 2 65" xfId="2059"/>
    <cellStyle name="Normal 2 66" xfId="2030"/>
    <cellStyle name="Normal 2 67" xfId="2281"/>
    <cellStyle name="Normal 2 68" xfId="2261"/>
    <cellStyle name="Normal 2 69" xfId="2044"/>
    <cellStyle name="Normal 2 7" xfId="946"/>
    <cellStyle name="Normál 2 7" xfId="947"/>
    <cellStyle name="Normal 2 70" xfId="2000"/>
    <cellStyle name="Normal 2 71" xfId="2254"/>
    <cellStyle name="Normal 2 72" xfId="2276"/>
    <cellStyle name="Normal 2 73" xfId="2277"/>
    <cellStyle name="Normal 2 74" xfId="2025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10" xfId="2274"/>
    <cellStyle name="Normal 3 11" xfId="2012"/>
    <cellStyle name="Normal 3 12" xfId="2008"/>
    <cellStyle name="Normal 3 13" xfId="2009"/>
    <cellStyle name="Normal 3 14" xfId="2054"/>
    <cellStyle name="Normal 3 15" xfId="2279"/>
    <cellStyle name="Normal 3 16" xfId="1997"/>
    <cellStyle name="Normal 3 17" xfId="2251"/>
    <cellStyle name="Normal 3 18" xfId="2056"/>
    <cellStyle name="Normal 3 19" xfId="2038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ál 3 2 9" xfId="1976"/>
    <cellStyle name="Normal 3 20" xfId="2285"/>
    <cellStyle name="Normal 3 21" xfId="2249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 6" xfId="2136"/>
    <cellStyle name="Normal 3 7" xfId="2244"/>
    <cellStyle name="Normal 3 8" xfId="2267"/>
    <cellStyle name="Normal 3 9" xfId="2016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ál 37 10" xfId="197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14" xfId="2137"/>
    <cellStyle name="Normal 4 15" xfId="2245"/>
    <cellStyle name="Normal 4 16" xfId="2268"/>
    <cellStyle name="Normal 4 17" xfId="2052"/>
    <cellStyle name="Normal 4 18" xfId="2036"/>
    <cellStyle name="Normal 4 19" xfId="2260"/>
    <cellStyle name="Normal 4 2" xfId="971"/>
    <cellStyle name="Normál 4 2" xfId="972"/>
    <cellStyle name="Normal 4 2 10" xfId="1497"/>
    <cellStyle name="Normál 4 2 10" xfId="2238"/>
    <cellStyle name="Normal 4 2 11" xfId="1498"/>
    <cellStyle name="Normál 4 2 11" xfId="2023"/>
    <cellStyle name="Normal 4 2 12" xfId="1499"/>
    <cellStyle name="Normál 4 2 12" xfId="2270"/>
    <cellStyle name="Normál 4 2 13" xfId="2252"/>
    <cellStyle name="Normál 4 2 14" xfId="2011"/>
    <cellStyle name="Normál 4 2 15" xfId="2041"/>
    <cellStyle name="Normál 4 2 16" xfId="2284"/>
    <cellStyle name="Normál 4 2 17" xfId="2040"/>
    <cellStyle name="Normál 4 2 18" xfId="2020"/>
    <cellStyle name="Normal 4 2 2" xfId="1500"/>
    <cellStyle name="Normál 4 2 2" xfId="973"/>
    <cellStyle name="Normal 4 2 3" xfId="1501"/>
    <cellStyle name="Normál 4 2 3" xfId="2138"/>
    <cellStyle name="Normal 4 2 4" xfId="1502"/>
    <cellStyle name="Normál 4 2 4" xfId="2246"/>
    <cellStyle name="Normal 4 2 5" xfId="1503"/>
    <cellStyle name="Normál 4 2 5" xfId="2269"/>
    <cellStyle name="Normal 4 2 6" xfId="1504"/>
    <cellStyle name="Normál 4 2 6" xfId="2015"/>
    <cellStyle name="Normal 4 2 7" xfId="1505"/>
    <cellStyle name="Normál 4 2 7" xfId="2037"/>
    <cellStyle name="Normal 4 2 8" xfId="1506"/>
    <cellStyle name="Normál 4 2 8" xfId="2050"/>
    <cellStyle name="Normal 4 2 9" xfId="1507"/>
    <cellStyle name="Normál 4 2 9" xfId="2018"/>
    <cellStyle name="Normal 4 20" xfId="2259"/>
    <cellStyle name="Normal 4 21" xfId="2027"/>
    <cellStyle name="Normal 4 22" xfId="2032"/>
    <cellStyle name="Normal 4 23" xfId="2250"/>
    <cellStyle name="Normal 4 24" xfId="2272"/>
    <cellStyle name="Normal 4 25" xfId="2273"/>
    <cellStyle name="Normal 4 26" xfId="2019"/>
    <cellStyle name="Normal 4 27" xfId="2013"/>
    <cellStyle name="Normal 4 28" xfId="2257"/>
    <cellStyle name="Normal 4 29" xfId="2255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ál 43 10" xfId="1828"/>
    <cellStyle name="Normál 43 11" xfId="197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ál 43 9" xfId="1825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ál 5 2 10" xfId="1979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ál 54 10" xfId="1761"/>
    <cellStyle name="Normal 54 2" xfId="1541"/>
    <cellStyle name="Normál 54 2" xfId="1756"/>
    <cellStyle name="Normál 54 3" xfId="1744"/>
    <cellStyle name="Normál 54 4" xfId="1739"/>
    <cellStyle name="Normál 54 5" xfId="1743"/>
    <cellStyle name="Normál 54 6" xfId="1751"/>
    <cellStyle name="Normál 54 7" xfId="1741"/>
    <cellStyle name="Normál 54 8" xfId="1740"/>
    <cellStyle name="Normál 54 9" xfId="1742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ál 58 2" xfId="1757"/>
    <cellStyle name="Normal 59" xfId="1548"/>
    <cellStyle name="Normál 59" xfId="998"/>
    <cellStyle name="Normál 59 2" xfId="999"/>
    <cellStyle name="Normál 59 3" xfId="2061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2 2" xfId="2141"/>
    <cellStyle name="Normál 63 2 2 2" xfId="2224"/>
    <cellStyle name="Normál 63 2 3" xfId="2223"/>
    <cellStyle name="Normál 63 2 4" xfId="2140"/>
    <cellStyle name="Normál 63 3" xfId="1011"/>
    <cellStyle name="Normál 63 3 2" xfId="2225"/>
    <cellStyle name="Normál 63 3 3" xfId="2142"/>
    <cellStyle name="Normál 63 4" xfId="2222"/>
    <cellStyle name="Normál 63 5" xfId="2139"/>
    <cellStyle name="Normal 64" xfId="1557"/>
    <cellStyle name="Normál 64" xfId="1012"/>
    <cellStyle name="Normál 64 2" xfId="1013"/>
    <cellStyle name="Normál 64 3" xfId="2143"/>
    <cellStyle name="Normal 65" xfId="1558"/>
    <cellStyle name="Normál 65" xfId="1014"/>
    <cellStyle name="Normál 65 2" xfId="1015"/>
    <cellStyle name="Normál 65 3" xfId="2144"/>
    <cellStyle name="Normal 66" xfId="1559"/>
    <cellStyle name="Normál 66" xfId="1016"/>
    <cellStyle name="Normál 66 2" xfId="1017"/>
    <cellStyle name="Normál 66 3" xfId="2145"/>
    <cellStyle name="Normal 67" xfId="1560"/>
    <cellStyle name="Normál 67" xfId="1018"/>
    <cellStyle name="Normál 67 2" xfId="2146"/>
    <cellStyle name="Normal 68" xfId="1561"/>
    <cellStyle name="Normál 68" xfId="1019"/>
    <cellStyle name="Normál 68 2" xfId="2147"/>
    <cellStyle name="Normal 69" xfId="1562"/>
    <cellStyle name="Normál 69" xfId="1020"/>
    <cellStyle name="Normál 69 2" xfId="2148"/>
    <cellStyle name="Normal 7" xfId="1563"/>
    <cellStyle name="Normál 7" xfId="320"/>
    <cellStyle name="Normal 7 2" xfId="1564"/>
    <cellStyle name="Normál 7 2" xfId="1021"/>
    <cellStyle name="Normál 7 2 2" xfId="2150"/>
    <cellStyle name="Normál 7 2 2 2" xfId="2151"/>
    <cellStyle name="Normál 7 2 2 2 2" xfId="2228"/>
    <cellStyle name="Normál 7 2 2 3" xfId="2227"/>
    <cellStyle name="Normál 7 2 3" xfId="2152"/>
    <cellStyle name="Normál 7 2 3 2" xfId="2229"/>
    <cellStyle name="Normál 7 2 4" xfId="2226"/>
    <cellStyle name="Normál 7 2 5" xfId="2149"/>
    <cellStyle name="Normal 7 3" xfId="1565"/>
    <cellStyle name="Normal 7 3 2" xfId="1566"/>
    <cellStyle name="Normal 7 4" xfId="1567"/>
    <cellStyle name="Normal 70" xfId="1568"/>
    <cellStyle name="Normál 70" xfId="1022"/>
    <cellStyle name="Normál 70 2" xfId="2153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ál 72 3" xfId="2154"/>
    <cellStyle name="Normal 73" xfId="1571"/>
    <cellStyle name="Normál 73" xfId="1027"/>
    <cellStyle name="Normál 73 2" xfId="1028"/>
    <cellStyle name="Normál 73 3" xfId="2155"/>
    <cellStyle name="Normal 74" xfId="1572"/>
    <cellStyle name="Normál 74" xfId="1029"/>
    <cellStyle name="Normál 74 2" xfId="1030"/>
    <cellStyle name="Normál 74 2 2" xfId="2231"/>
    <cellStyle name="Normál 74 2 3" xfId="2157"/>
    <cellStyle name="Normál 74 3" xfId="2230"/>
    <cellStyle name="Normál 74 4" xfId="2156"/>
    <cellStyle name="Normal 75" xfId="1573"/>
    <cellStyle name="Normál 75" xfId="1031"/>
    <cellStyle name="Normál 75 2" xfId="2159"/>
    <cellStyle name="Normál 75 2 2" xfId="2233"/>
    <cellStyle name="Normál 75 3" xfId="2232"/>
    <cellStyle name="Normál 75 4" xfId="2158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ál 8 2 2" xfId="1980"/>
    <cellStyle name="Normál 8 2 3" xfId="2160"/>
    <cellStyle name="Normal 80" xfId="1579"/>
    <cellStyle name="Normál 80" xfId="1038"/>
    <cellStyle name="Normal 81" xfId="1844"/>
    <cellStyle name="Normál 81" xfId="1039"/>
    <cellStyle name="Normal 82" xfId="1917"/>
    <cellStyle name="Normál 82" xfId="1580"/>
    <cellStyle name="Normal 83" xfId="1874"/>
    <cellStyle name="Normál 83" xfId="1581"/>
    <cellStyle name="Normal 84" xfId="1925"/>
    <cellStyle name="Normál 84" xfId="1582"/>
    <cellStyle name="Normal 85" xfId="1888"/>
    <cellStyle name="Normál 85" xfId="1583"/>
    <cellStyle name="Normal 86" xfId="1937"/>
    <cellStyle name="Normál 86" xfId="1584"/>
    <cellStyle name="Normal 87" xfId="1864"/>
    <cellStyle name="Normál 87" xfId="1585"/>
    <cellStyle name="Normal 88" xfId="1945"/>
    <cellStyle name="Normál 88" xfId="1586"/>
    <cellStyle name="Normál 88 2" xfId="2234"/>
    <cellStyle name="Normal 89" xfId="1901"/>
    <cellStyle name="Normál 89" xfId="1587"/>
    <cellStyle name="Normál 89 2" xfId="2209"/>
    <cellStyle name="Normal 9" xfId="1588"/>
    <cellStyle name="Normál 9" xfId="322"/>
    <cellStyle name="Normál 9 2" xfId="1040"/>
    <cellStyle name="Normál 9 2 2" xfId="1981"/>
    <cellStyle name="Normal 90" xfId="1940"/>
    <cellStyle name="Normál 90" xfId="1589"/>
    <cellStyle name="Normál 90 2" xfId="1984"/>
    <cellStyle name="Normál 91" xfId="1590"/>
    <cellStyle name="Normál 91 2" xfId="1985"/>
    <cellStyle name="Normál 92" xfId="1591"/>
    <cellStyle name="Normál 92 2" xfId="1986"/>
    <cellStyle name="Normál 93" xfId="1592"/>
    <cellStyle name="Normál 93 2" xfId="1987"/>
    <cellStyle name="Normál 94" xfId="1593"/>
    <cellStyle name="Normál 94 2" xfId="1988"/>
    <cellStyle name="Normál 95" xfId="1594"/>
    <cellStyle name="Normál 95 2" xfId="1989"/>
    <cellStyle name="Normál 96" xfId="1595"/>
    <cellStyle name="Normál 96 2" xfId="1990"/>
    <cellStyle name="Normál 97" xfId="1596"/>
    <cellStyle name="Normál 97 2" xfId="1991"/>
    <cellStyle name="Normál 98" xfId="1597"/>
    <cellStyle name="Normál 98 2" xfId="1992"/>
    <cellStyle name="Normál 99" xfId="1735"/>
    <cellStyle name="Normal_# 41-Market &amp;Trends" xfId="2161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2 5" xfId="2162"/>
    <cellStyle name="Note 3" xfId="1602"/>
    <cellStyle name="Note 4" xfId="1895"/>
    <cellStyle name="Note 5" xfId="1952"/>
    <cellStyle name="Output" xfId="99"/>
    <cellStyle name="Output 2" xfId="1603"/>
    <cellStyle name="Output 2 2" xfId="2163"/>
    <cellStyle name="Output 3" xfId="1896"/>
    <cellStyle name="Output 4" xfId="1882"/>
    <cellStyle name="OUTPUT LINE ITEMS" xfId="1043"/>
    <cellStyle name="Összesen 2" xfId="323"/>
    <cellStyle name="Összesen 3" xfId="455"/>
    <cellStyle name="Összesen 3 2" xfId="1044"/>
    <cellStyle name="Összesen 4" xfId="216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 5" xfId="1830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39" xfId="1943"/>
    <cellStyle name="Percent 4" xfId="1056"/>
    <cellStyle name="Percent 40" xfId="1949"/>
    <cellStyle name="Percent 41" xfId="1950"/>
    <cellStyle name="Percent 42" xfId="1951"/>
    <cellStyle name="Percent 43" xfId="1953"/>
    <cellStyle name="Percent 44" xfId="1954"/>
    <cellStyle name="Percent 45" xfId="1955"/>
    <cellStyle name="Percent 46" xfId="1928"/>
    <cellStyle name="Percent 47" xfId="1879"/>
    <cellStyle name="Percent 48" xfId="1957"/>
    <cellStyle name="Percent 49" xfId="1982"/>
    <cellStyle name="Percent 5" xfId="1638"/>
    <cellStyle name="Percent 6" xfId="1639"/>
    <cellStyle name="Percent 7" xfId="1640"/>
    <cellStyle name="Percent 8" xfId="1641"/>
    <cellStyle name="Percent 9" xfId="1642"/>
    <cellStyle name="Percent_#6 Temps &amp; Contractors" xfId="2165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evList 2" xfId="1983"/>
    <cellStyle name="Rossz 2" xfId="349"/>
    <cellStyle name="Rossz 3" xfId="434"/>
    <cellStyle name="Rossz 3 2" xfId="1078"/>
    <cellStyle name="Rossz 4" xfId="2166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DataEmph 4" xfId="2167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aggItemX 4" xfId="2168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7 4" xfId="2169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8 4" xfId="2170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Bad9 4" xfId="2171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4 4" xfId="2172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5 4" xfId="2173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Critical6 4" xfId="2174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1 4" xfId="2175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2 4" xfId="2176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excGood3 4" xfId="2177"/>
    <cellStyle name="SAPBEXfilterDrill" xfId="114"/>
    <cellStyle name="SAPBEXfilterDrill 2" xfId="367"/>
    <cellStyle name="SAPBEXfilterDrill 2 2" xfId="1099"/>
    <cellStyle name="SAPBEXfilterDrill 2 2 2" xfId="2178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Drill 5" xfId="2179"/>
    <cellStyle name="SAPBEXfilterItem" xfId="115"/>
    <cellStyle name="SAPBEXfilterItem 2" xfId="369"/>
    <cellStyle name="SAPBEXfilterItem 2 2" xfId="1101"/>
    <cellStyle name="SAPBEXfilterItem 2 2 2" xfId="2180"/>
    <cellStyle name="SAPBEXfilterItem 2 3" xfId="1100"/>
    <cellStyle name="SAPBEXfilterItem 3" xfId="368"/>
    <cellStyle name="SAPBEXfilterItem 3 2" xfId="540"/>
    <cellStyle name="SAPBEXfilterItem 4" xfId="477"/>
    <cellStyle name="SAPBEXfilterItem 5" xfId="2181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ilterText 4" xfId="2182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2 2" xfId="2183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Item 5" xfId="2184"/>
    <cellStyle name="SAPBEXheaderText" xfId="119"/>
    <cellStyle name="SAPBEXheaderText 2" xfId="376"/>
    <cellStyle name="SAPBEXheaderText 2 2" xfId="1110"/>
    <cellStyle name="SAPBEXheaderText 2 2 2" xfId="2185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2 2" xfId="2063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2 2" xfId="2186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0X 5" xfId="2187"/>
    <cellStyle name="SAPBEXHLevel1" xfId="122"/>
    <cellStyle name="SAPBEXHLevel1 2" xfId="381"/>
    <cellStyle name="SAPBEXHLevel1 2 2" xfId="1117"/>
    <cellStyle name="SAPBEXHLevel1 2 2 2" xfId="2064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2 2" xfId="2188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1X 5" xfId="2189"/>
    <cellStyle name="SAPBEXHLevel2" xfId="124"/>
    <cellStyle name="SAPBEXHLevel2 2" xfId="384"/>
    <cellStyle name="SAPBEXHLevel2 2 2" xfId="1122"/>
    <cellStyle name="SAPBEXHLevel2 2 2 2" xfId="2065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2 2" xfId="2190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2X 5" xfId="2191"/>
    <cellStyle name="SAPBEXHLevel3" xfId="126"/>
    <cellStyle name="SAPBEXHLevel3 2" xfId="387"/>
    <cellStyle name="SAPBEXHLevel3 2 2" xfId="1126"/>
    <cellStyle name="SAPBEXHLevel3 2 2 2" xfId="206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2 3" xfId="2192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 8" xfId="2193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nputData 4" xfId="2194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 4" xfId="2195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DataEmph 4" xfId="2196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 4" xfId="2197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resItemX 4" xfId="2198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DataEmph 4" xfId="2199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2 2" xfId="2200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APBEXundefined 4" xfId="2201"/>
    <cellStyle name="Seiten" xfId="1148"/>
    <cellStyle name="SeitenEingabe" xfId="1149"/>
    <cellStyle name="SeitennichtSichtbar" xfId="1150"/>
    <cellStyle name="Semleges 2" xfId="408"/>
    <cellStyle name="Semleges 2 2" xfId="2202"/>
    <cellStyle name="Semleges 3" xfId="444"/>
    <cellStyle name="Semleges 3 2" xfId="1152"/>
    <cellStyle name="Semleges 4" xfId="2203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mítás 4 2" xfId="2204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4 2" xfId="2205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7 3" xfId="1827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8 5" xfId="1833"/>
    <cellStyle name="Százalék 8 6" xfId="2206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Total 2 2" xfId="2207"/>
    <cellStyle name="Total 3" xfId="1918"/>
    <cellStyle name="Total 4" xfId="1947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Warning Text 2 2" xfId="2208"/>
    <cellStyle name="Warning Text 3" xfId="1919"/>
    <cellStyle name="Warning Text 4" xfId="189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BT367"/>
  <sheetViews>
    <sheetView showGridLines="0" tabSelected="1" zoomScaleNormal="100" zoomScaleSheetLayoutView="80" workbookViewId="0">
      <pane xSplit="3" ySplit="3" topLeftCell="D28" activePane="bottomRight" state="frozen"/>
      <selection pane="topRight" activeCell="D1" sqref="D1"/>
      <selection pane="bottomLeft" activeCell="A5" sqref="A5"/>
      <selection pane="bottomRight" activeCell="A83" sqref="A83"/>
    </sheetView>
  </sheetViews>
  <sheetFormatPr defaultRowHeight="12.75"/>
  <cols>
    <col min="1" max="2" width="3.5703125" style="99" customWidth="1"/>
    <col min="3" max="3" width="45.140625" style="99" customWidth="1"/>
    <col min="4" max="13" width="12.42578125" customWidth="1"/>
    <col min="14" max="15" width="12.42578125" hidden="1" customWidth="1"/>
    <col min="16" max="17" width="12.42578125" customWidth="1"/>
    <col min="18" max="19" width="12.42578125" hidden="1" customWidth="1"/>
    <col min="31" max="72" width="9.140625" style="401"/>
  </cols>
  <sheetData>
    <row r="1" spans="1:72" ht="12" customHeight="1">
      <c r="A1" s="262" t="s">
        <v>0</v>
      </c>
      <c r="B1" s="165"/>
      <c r="C1" s="516"/>
      <c r="D1" s="519">
        <v>2016</v>
      </c>
      <c r="E1" s="520"/>
      <c r="F1" s="520"/>
      <c r="G1" s="521"/>
      <c r="H1" s="519">
        <v>2017</v>
      </c>
      <c r="I1" s="520"/>
      <c r="J1" s="520"/>
      <c r="K1" s="521"/>
      <c r="L1" s="525" t="s">
        <v>265</v>
      </c>
      <c r="M1" s="526"/>
      <c r="N1" s="257"/>
      <c r="O1" s="257"/>
      <c r="P1" s="525" t="s">
        <v>266</v>
      </c>
      <c r="Q1" s="526"/>
      <c r="R1" s="257"/>
      <c r="S1" s="257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</row>
    <row r="2" spans="1:72" ht="12" customHeight="1" thickBot="1">
      <c r="A2" s="131" t="s">
        <v>144</v>
      </c>
      <c r="B2" s="263"/>
      <c r="C2" s="517"/>
      <c r="D2" s="522"/>
      <c r="E2" s="523"/>
      <c r="F2" s="523"/>
      <c r="G2" s="524"/>
      <c r="H2" s="522"/>
      <c r="I2" s="523"/>
      <c r="J2" s="523"/>
      <c r="K2" s="524"/>
      <c r="L2" s="522"/>
      <c r="M2" s="524"/>
      <c r="N2" s="258"/>
      <c r="O2" s="258"/>
      <c r="P2" s="522"/>
      <c r="Q2" s="524"/>
      <c r="R2" s="258"/>
      <c r="S2" s="258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</row>
    <row r="3" spans="1:72" ht="12" customHeight="1">
      <c r="A3" s="132" t="s">
        <v>5</v>
      </c>
      <c r="B3" s="84"/>
      <c r="C3" s="84"/>
      <c r="D3" s="514" t="s">
        <v>121</v>
      </c>
      <c r="E3" s="515" t="s">
        <v>122</v>
      </c>
      <c r="F3" s="514" t="s">
        <v>123</v>
      </c>
      <c r="G3" s="383" t="s">
        <v>124</v>
      </c>
      <c r="H3" s="514" t="s">
        <v>121</v>
      </c>
      <c r="I3" s="515" t="s">
        <v>122</v>
      </c>
      <c r="J3" s="514" t="s">
        <v>123</v>
      </c>
      <c r="K3" s="383" t="s">
        <v>124</v>
      </c>
      <c r="L3" s="514" t="s">
        <v>121</v>
      </c>
      <c r="M3" s="515" t="s">
        <v>122</v>
      </c>
      <c r="N3" s="514" t="s">
        <v>123</v>
      </c>
      <c r="O3" s="383" t="s">
        <v>124</v>
      </c>
      <c r="P3" s="514" t="s">
        <v>121</v>
      </c>
      <c r="Q3" s="515" t="s">
        <v>122</v>
      </c>
      <c r="R3" s="514" t="s">
        <v>123</v>
      </c>
      <c r="S3" s="383" t="s">
        <v>124</v>
      </c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</row>
    <row r="4" spans="1:72" ht="12" customHeight="1">
      <c r="A4" s="133"/>
      <c r="B4" s="87"/>
      <c r="C4" s="87"/>
      <c r="D4" s="406"/>
      <c r="E4" s="405"/>
      <c r="F4" s="406"/>
      <c r="G4" s="406"/>
      <c r="H4" s="406"/>
      <c r="I4" s="405"/>
      <c r="J4" s="406"/>
      <c r="K4" s="406"/>
      <c r="L4" s="406"/>
      <c r="M4" s="405"/>
      <c r="N4" s="406"/>
      <c r="O4" s="406"/>
      <c r="P4" s="406"/>
      <c r="Q4" s="405"/>
      <c r="R4" s="406"/>
      <c r="S4" s="406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</row>
    <row r="5" spans="1:72" ht="12" customHeight="1">
      <c r="A5" s="254" t="s">
        <v>145</v>
      </c>
      <c r="B5" s="87"/>
      <c r="C5" s="87"/>
      <c r="D5" s="406"/>
      <c r="E5" s="407"/>
      <c r="F5" s="406"/>
      <c r="G5" s="406"/>
      <c r="H5" s="406"/>
      <c r="I5" s="407"/>
      <c r="J5" s="406"/>
      <c r="K5" s="406"/>
      <c r="L5" s="406"/>
      <c r="M5" s="407"/>
      <c r="N5" s="406"/>
      <c r="O5" s="406"/>
      <c r="P5" s="406"/>
      <c r="Q5" s="407"/>
      <c r="R5" s="406"/>
      <c r="S5" s="406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</row>
    <row r="6" spans="1:72" ht="12" customHeight="1">
      <c r="A6" s="133"/>
      <c r="B6" s="87"/>
      <c r="C6" s="87"/>
      <c r="D6" s="406"/>
      <c r="E6" s="407"/>
      <c r="F6" s="406"/>
      <c r="G6" s="406"/>
      <c r="H6" s="406"/>
      <c r="I6" s="407"/>
      <c r="J6" s="406"/>
      <c r="K6" s="406"/>
      <c r="L6" s="406"/>
      <c r="M6" s="407"/>
      <c r="N6" s="406"/>
      <c r="O6" s="406"/>
      <c r="P6" s="406"/>
      <c r="Q6" s="407"/>
      <c r="R6" s="406"/>
      <c r="S6" s="406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</row>
    <row r="7" spans="1:72" ht="12" customHeight="1">
      <c r="A7" s="133"/>
      <c r="B7" s="90" t="s">
        <v>146</v>
      </c>
      <c r="C7" s="155"/>
      <c r="D7" s="409">
        <v>36500</v>
      </c>
      <c r="E7" s="408">
        <v>36899</v>
      </c>
      <c r="F7" s="409">
        <v>37352</v>
      </c>
      <c r="G7" s="409">
        <v>36214</v>
      </c>
      <c r="H7" s="409">
        <v>34741</v>
      </c>
      <c r="I7" s="408">
        <v>35527</v>
      </c>
      <c r="J7" s="409">
        <v>36035</v>
      </c>
      <c r="K7" s="409">
        <v>34882</v>
      </c>
      <c r="L7" s="409">
        <v>35119</v>
      </c>
      <c r="M7" s="408">
        <v>35641</v>
      </c>
      <c r="N7" s="409"/>
      <c r="O7" s="409"/>
      <c r="P7" s="409">
        <v>32786</v>
      </c>
      <c r="Q7" s="408">
        <v>33345</v>
      </c>
      <c r="R7" s="409"/>
      <c r="S7" s="409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</row>
    <row r="8" spans="1:72" ht="12" customHeight="1">
      <c r="A8" s="133"/>
      <c r="B8" s="90" t="s">
        <v>171</v>
      </c>
      <c r="C8" s="155"/>
      <c r="D8" s="409">
        <v>2467</v>
      </c>
      <c r="E8" s="408">
        <v>2658</v>
      </c>
      <c r="F8" s="409">
        <v>2669</v>
      </c>
      <c r="G8" s="409">
        <v>2552</v>
      </c>
      <c r="H8" s="409">
        <v>2313</v>
      </c>
      <c r="I8" s="408">
        <v>2476</v>
      </c>
      <c r="J8" s="409">
        <v>2465</v>
      </c>
      <c r="K8" s="409">
        <v>2733</v>
      </c>
      <c r="L8" s="409">
        <v>2337</v>
      </c>
      <c r="M8" s="408">
        <v>2507</v>
      </c>
      <c r="N8" s="409"/>
      <c r="O8" s="409"/>
      <c r="P8" s="409">
        <v>2337</v>
      </c>
      <c r="Q8" s="408">
        <v>2507</v>
      </c>
      <c r="R8" s="409"/>
      <c r="S8" s="409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</row>
    <row r="9" spans="1:72" ht="12" customHeight="1">
      <c r="A9" s="133"/>
      <c r="B9" s="90" t="s">
        <v>6</v>
      </c>
      <c r="C9" s="155"/>
      <c r="D9" s="409">
        <v>15027</v>
      </c>
      <c r="E9" s="408">
        <v>15531</v>
      </c>
      <c r="F9" s="409">
        <v>16157</v>
      </c>
      <c r="G9" s="409">
        <v>16061</v>
      </c>
      <c r="H9" s="409">
        <v>17192</v>
      </c>
      <c r="I9" s="408">
        <v>17793</v>
      </c>
      <c r="J9" s="409">
        <v>19863</v>
      </c>
      <c r="K9" s="409">
        <v>19144</v>
      </c>
      <c r="L9" s="409">
        <v>19674</v>
      </c>
      <c r="M9" s="408">
        <v>21121</v>
      </c>
      <c r="N9" s="409"/>
      <c r="O9" s="409"/>
      <c r="P9" s="409">
        <v>18714</v>
      </c>
      <c r="Q9" s="408">
        <v>20043</v>
      </c>
      <c r="R9" s="409"/>
      <c r="S9" s="409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</row>
    <row r="10" spans="1:72" ht="12" customHeight="1">
      <c r="A10" s="133"/>
      <c r="B10" s="90" t="s">
        <v>147</v>
      </c>
      <c r="C10" s="155"/>
      <c r="D10" s="409">
        <v>4125</v>
      </c>
      <c r="E10" s="408">
        <v>4175</v>
      </c>
      <c r="F10" s="409">
        <v>4281</v>
      </c>
      <c r="G10" s="409">
        <v>4340</v>
      </c>
      <c r="H10" s="409">
        <v>4147</v>
      </c>
      <c r="I10" s="408">
        <v>4280</v>
      </c>
      <c r="J10" s="409">
        <v>4352</v>
      </c>
      <c r="K10" s="409">
        <v>4480</v>
      </c>
      <c r="L10" s="409">
        <v>4567</v>
      </c>
      <c r="M10" s="408">
        <v>4785</v>
      </c>
      <c r="N10" s="409"/>
      <c r="O10" s="409"/>
      <c r="P10" s="409">
        <v>4549</v>
      </c>
      <c r="Q10" s="408">
        <v>4766</v>
      </c>
      <c r="R10" s="409"/>
      <c r="S10" s="409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</row>
    <row r="11" spans="1:72" ht="12" customHeight="1">
      <c r="A11" s="133"/>
      <c r="B11" s="90" t="s">
        <v>148</v>
      </c>
      <c r="C11" s="155"/>
      <c r="D11" s="409">
        <v>10843</v>
      </c>
      <c r="E11" s="408">
        <v>13473</v>
      </c>
      <c r="F11" s="409">
        <v>14387</v>
      </c>
      <c r="G11" s="409">
        <v>16247</v>
      </c>
      <c r="H11" s="409">
        <v>12475</v>
      </c>
      <c r="I11" s="408">
        <v>15560</v>
      </c>
      <c r="J11" s="409">
        <v>17963</v>
      </c>
      <c r="K11" s="409">
        <v>18212</v>
      </c>
      <c r="L11" s="409">
        <v>13397</v>
      </c>
      <c r="M11" s="408">
        <v>16753</v>
      </c>
      <c r="N11" s="409"/>
      <c r="O11" s="409"/>
      <c r="P11" s="409">
        <v>17302</v>
      </c>
      <c r="Q11" s="408">
        <v>19797</v>
      </c>
      <c r="R11" s="409"/>
      <c r="S11" s="409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</row>
    <row r="12" spans="1:72" s="227" customFormat="1" ht="12" customHeight="1">
      <c r="A12" s="135"/>
      <c r="B12" s="87" t="s">
        <v>149</v>
      </c>
      <c r="C12" s="155"/>
      <c r="D12" s="411">
        <v>3325</v>
      </c>
      <c r="E12" s="410">
        <v>3718</v>
      </c>
      <c r="F12" s="411">
        <v>3964</v>
      </c>
      <c r="G12" s="411">
        <v>3242</v>
      </c>
      <c r="H12" s="411">
        <v>3382</v>
      </c>
      <c r="I12" s="410">
        <v>3981</v>
      </c>
      <c r="J12" s="411">
        <v>4853</v>
      </c>
      <c r="K12" s="411">
        <v>3807</v>
      </c>
      <c r="L12" s="411">
        <v>2584</v>
      </c>
      <c r="M12" s="410">
        <v>2906</v>
      </c>
      <c r="N12" s="411"/>
      <c r="O12" s="411"/>
      <c r="P12" s="411">
        <v>2584</v>
      </c>
      <c r="Q12" s="410">
        <v>2906</v>
      </c>
      <c r="R12" s="411"/>
      <c r="S12" s="411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401"/>
      <c r="AF12" s="401"/>
      <c r="AG12" s="401"/>
      <c r="AH12" s="401"/>
      <c r="AI12" s="401"/>
      <c r="AJ12" s="401"/>
      <c r="AK12" s="401"/>
      <c r="AL12" s="401"/>
      <c r="AM12" s="401"/>
      <c r="AN12" s="401"/>
      <c r="AO12" s="401"/>
      <c r="AP12" s="401"/>
      <c r="AQ12" s="401"/>
      <c r="AR12" s="401"/>
      <c r="AS12" s="401"/>
      <c r="AT12" s="401"/>
      <c r="AU12" s="401"/>
      <c r="AV12" s="401"/>
      <c r="AW12" s="401"/>
      <c r="AX12" s="401"/>
      <c r="AY12" s="401"/>
      <c r="AZ12" s="401"/>
      <c r="BA12" s="401"/>
      <c r="BB12" s="401"/>
      <c r="BC12" s="401"/>
      <c r="BD12" s="401"/>
      <c r="BE12" s="401"/>
      <c r="BF12" s="401"/>
      <c r="BG12" s="401"/>
      <c r="BH12" s="401"/>
      <c r="BI12" s="401"/>
      <c r="BJ12" s="401"/>
      <c r="BK12" s="401"/>
      <c r="BL12" s="401"/>
      <c r="BM12" s="401"/>
      <c r="BN12" s="401"/>
      <c r="BO12" s="401"/>
      <c r="BP12" s="401"/>
      <c r="BQ12" s="401"/>
      <c r="BR12" s="401"/>
      <c r="BS12" s="401"/>
      <c r="BT12" s="401"/>
    </row>
    <row r="13" spans="1:72" ht="12" customHeight="1">
      <c r="A13" s="134"/>
      <c r="B13" s="92"/>
      <c r="C13" s="93"/>
      <c r="D13" s="413"/>
      <c r="E13" s="412"/>
      <c r="F13" s="413"/>
      <c r="G13" s="413"/>
      <c r="H13" s="413"/>
      <c r="I13" s="412"/>
      <c r="J13" s="413"/>
      <c r="K13" s="413"/>
      <c r="L13" s="413"/>
      <c r="M13" s="412"/>
      <c r="N13" s="413"/>
      <c r="O13" s="413"/>
      <c r="P13" s="413"/>
      <c r="Q13" s="412"/>
      <c r="R13" s="413"/>
      <c r="S13" s="413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</row>
    <row r="14" spans="1:72" s="233" customFormat="1" ht="12" customHeight="1">
      <c r="A14" s="163"/>
      <c r="B14" s="255" t="s">
        <v>173</v>
      </c>
      <c r="C14" s="97"/>
      <c r="D14" s="415">
        <v>72287</v>
      </c>
      <c r="E14" s="414">
        <f t="shared" ref="E14:M14" si="0">SUM(E7:E12)</f>
        <v>76454</v>
      </c>
      <c r="F14" s="415">
        <f t="shared" si="0"/>
        <v>78810</v>
      </c>
      <c r="G14" s="415">
        <f t="shared" si="0"/>
        <v>78656</v>
      </c>
      <c r="H14" s="415">
        <f t="shared" si="0"/>
        <v>74250</v>
      </c>
      <c r="I14" s="414">
        <f t="shared" si="0"/>
        <v>79617</v>
      </c>
      <c r="J14" s="415">
        <f t="shared" si="0"/>
        <v>85531</v>
      </c>
      <c r="K14" s="415">
        <f t="shared" si="0"/>
        <v>83258</v>
      </c>
      <c r="L14" s="415">
        <f t="shared" si="0"/>
        <v>77678</v>
      </c>
      <c r="M14" s="414">
        <f t="shared" si="0"/>
        <v>83713</v>
      </c>
      <c r="N14" s="415"/>
      <c r="O14" s="415"/>
      <c r="P14" s="415">
        <f>SUM(P7:P12)</f>
        <v>78272</v>
      </c>
      <c r="Q14" s="414">
        <f>SUM(Q7:Q12)</f>
        <v>83364</v>
      </c>
      <c r="R14" s="415"/>
      <c r="S14" s="415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402"/>
      <c r="AF14" s="402"/>
      <c r="AG14" s="402"/>
      <c r="AH14" s="402"/>
      <c r="AI14" s="402"/>
      <c r="AJ14" s="402"/>
      <c r="AK14" s="402"/>
      <c r="AL14" s="402"/>
      <c r="AM14" s="402"/>
      <c r="AN14" s="402"/>
      <c r="AO14" s="402"/>
      <c r="AP14" s="402"/>
      <c r="AQ14" s="402"/>
      <c r="AR14" s="402"/>
      <c r="AS14" s="402"/>
      <c r="AT14" s="402"/>
      <c r="AU14" s="402"/>
      <c r="AV14" s="402"/>
      <c r="AW14" s="402"/>
      <c r="AX14" s="402"/>
      <c r="AY14" s="402"/>
      <c r="AZ14" s="402"/>
      <c r="BA14" s="402"/>
      <c r="BB14" s="402"/>
      <c r="BC14" s="402"/>
      <c r="BD14" s="402"/>
      <c r="BE14" s="402"/>
      <c r="BF14" s="402"/>
      <c r="BG14" s="402"/>
      <c r="BH14" s="402"/>
      <c r="BI14" s="402"/>
      <c r="BJ14" s="402"/>
      <c r="BK14" s="402"/>
      <c r="BL14" s="402"/>
      <c r="BM14" s="402"/>
      <c r="BN14" s="402"/>
      <c r="BO14" s="402"/>
      <c r="BP14" s="402"/>
      <c r="BQ14" s="402"/>
      <c r="BR14" s="402"/>
      <c r="BS14" s="402"/>
      <c r="BT14" s="402"/>
    </row>
    <row r="15" spans="1:72" ht="12" customHeight="1">
      <c r="A15" s="133"/>
      <c r="B15" s="87"/>
      <c r="C15" s="87"/>
      <c r="D15" s="417"/>
      <c r="E15" s="416"/>
      <c r="F15" s="417"/>
      <c r="G15" s="417"/>
      <c r="H15" s="417"/>
      <c r="I15" s="416"/>
      <c r="J15" s="417"/>
      <c r="K15" s="417"/>
      <c r="L15" s="417"/>
      <c r="M15" s="416"/>
      <c r="N15" s="417"/>
      <c r="O15" s="417"/>
      <c r="P15" s="417"/>
      <c r="Q15" s="416"/>
      <c r="R15" s="417"/>
      <c r="S15" s="417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</row>
    <row r="16" spans="1:72" ht="12" customHeight="1">
      <c r="A16" s="133"/>
      <c r="B16" s="88" t="s">
        <v>138</v>
      </c>
      <c r="C16" s="94"/>
      <c r="D16" s="409">
        <v>12723</v>
      </c>
      <c r="E16" s="408">
        <v>12873</v>
      </c>
      <c r="F16" s="409">
        <v>12277</v>
      </c>
      <c r="G16" s="409">
        <v>12302</v>
      </c>
      <c r="H16" s="409">
        <v>11754</v>
      </c>
      <c r="I16" s="408">
        <v>11529</v>
      </c>
      <c r="J16" s="409">
        <v>11391</v>
      </c>
      <c r="K16" s="409">
        <v>11303</v>
      </c>
      <c r="L16" s="409">
        <v>11062</v>
      </c>
      <c r="M16" s="408">
        <v>11255</v>
      </c>
      <c r="N16" s="409"/>
      <c r="O16" s="409"/>
      <c r="P16" s="409">
        <v>11001</v>
      </c>
      <c r="Q16" s="408">
        <v>11168</v>
      </c>
      <c r="R16" s="409"/>
      <c r="S16" s="409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</row>
    <row r="17" spans="1:72" ht="12" customHeight="1">
      <c r="A17" s="133"/>
      <c r="B17" s="88" t="s">
        <v>139</v>
      </c>
      <c r="C17" s="94"/>
      <c r="D17" s="409">
        <v>12269</v>
      </c>
      <c r="E17" s="408">
        <v>12684</v>
      </c>
      <c r="F17" s="409">
        <v>12068</v>
      </c>
      <c r="G17" s="409">
        <v>12271</v>
      </c>
      <c r="H17" s="409">
        <v>12149</v>
      </c>
      <c r="I17" s="408">
        <v>12308</v>
      </c>
      <c r="J17" s="409">
        <v>12363</v>
      </c>
      <c r="K17" s="409">
        <v>12514</v>
      </c>
      <c r="L17" s="409">
        <v>13140</v>
      </c>
      <c r="M17" s="408">
        <v>12853</v>
      </c>
      <c r="N17" s="409"/>
      <c r="O17" s="409"/>
      <c r="P17" s="409">
        <v>12935</v>
      </c>
      <c r="Q17" s="408">
        <v>12588</v>
      </c>
      <c r="R17" s="409"/>
      <c r="S17" s="409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</row>
    <row r="18" spans="1:72" ht="12" customHeight="1">
      <c r="A18" s="135"/>
      <c r="B18" s="88" t="s">
        <v>7</v>
      </c>
      <c r="C18" s="159"/>
      <c r="D18" s="409">
        <v>10198</v>
      </c>
      <c r="E18" s="408">
        <v>10678</v>
      </c>
      <c r="F18" s="409">
        <v>10415</v>
      </c>
      <c r="G18" s="409">
        <v>10568</v>
      </c>
      <c r="H18" s="409">
        <v>11102</v>
      </c>
      <c r="I18" s="408">
        <v>11257</v>
      </c>
      <c r="J18" s="409">
        <v>11402</v>
      </c>
      <c r="K18" s="409">
        <v>11427</v>
      </c>
      <c r="L18" s="409">
        <v>12118</v>
      </c>
      <c r="M18" s="408">
        <v>11786</v>
      </c>
      <c r="N18" s="409"/>
      <c r="O18" s="409"/>
      <c r="P18" s="409">
        <v>11974</v>
      </c>
      <c r="Q18" s="408">
        <v>11598</v>
      </c>
      <c r="R18" s="409"/>
      <c r="S18" s="409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</row>
    <row r="19" spans="1:72" ht="12" customHeight="1">
      <c r="A19" s="135"/>
      <c r="B19" s="88" t="s">
        <v>150</v>
      </c>
      <c r="C19" s="94"/>
      <c r="D19" s="409">
        <v>1400</v>
      </c>
      <c r="E19" s="408">
        <v>1014</v>
      </c>
      <c r="F19" s="409">
        <v>903</v>
      </c>
      <c r="G19" s="409">
        <v>2104</v>
      </c>
      <c r="H19" s="409">
        <v>1944</v>
      </c>
      <c r="I19" s="408">
        <v>1414</v>
      </c>
      <c r="J19" s="409">
        <v>1679</v>
      </c>
      <c r="K19" s="409">
        <v>4217</v>
      </c>
      <c r="L19" s="409">
        <v>3301</v>
      </c>
      <c r="M19" s="408">
        <v>3253</v>
      </c>
      <c r="N19" s="409"/>
      <c r="O19" s="409"/>
      <c r="P19" s="409">
        <v>4114</v>
      </c>
      <c r="Q19" s="408">
        <v>4067</v>
      </c>
      <c r="R19" s="409"/>
      <c r="S19" s="409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</row>
    <row r="20" spans="1:72" ht="12" customHeight="1">
      <c r="A20" s="135"/>
      <c r="B20" s="88" t="s">
        <v>6</v>
      </c>
      <c r="C20" s="94"/>
      <c r="D20" s="409">
        <v>2328</v>
      </c>
      <c r="E20" s="408">
        <v>2494</v>
      </c>
      <c r="F20" s="409">
        <v>2339</v>
      </c>
      <c r="G20" s="409">
        <v>2365</v>
      </c>
      <c r="H20" s="409">
        <v>2286</v>
      </c>
      <c r="I20" s="408">
        <v>2705</v>
      </c>
      <c r="J20" s="409">
        <v>3251</v>
      </c>
      <c r="K20" s="409">
        <v>2448</v>
      </c>
      <c r="L20" s="409">
        <v>2314</v>
      </c>
      <c r="M20" s="408">
        <v>2344</v>
      </c>
      <c r="N20" s="409"/>
      <c r="O20" s="409"/>
      <c r="P20" s="409">
        <v>2314</v>
      </c>
      <c r="Q20" s="408">
        <v>2344</v>
      </c>
      <c r="R20" s="409"/>
      <c r="S20" s="409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</row>
    <row r="21" spans="1:72" ht="12" customHeight="1">
      <c r="A21" s="135"/>
      <c r="B21" s="105" t="s">
        <v>172</v>
      </c>
      <c r="C21" s="94"/>
      <c r="D21" s="409">
        <v>5338</v>
      </c>
      <c r="E21" s="408">
        <v>4996</v>
      </c>
      <c r="F21" s="409">
        <v>4961</v>
      </c>
      <c r="G21" s="409">
        <v>4856</v>
      </c>
      <c r="H21" s="409">
        <v>4601</v>
      </c>
      <c r="I21" s="408">
        <v>4870</v>
      </c>
      <c r="J21" s="409">
        <v>4604</v>
      </c>
      <c r="K21" s="409">
        <v>4975</v>
      </c>
      <c r="L21" s="409">
        <v>4797</v>
      </c>
      <c r="M21" s="408">
        <v>5097</v>
      </c>
      <c r="N21" s="409"/>
      <c r="O21" s="409"/>
      <c r="P21" s="409">
        <v>4797</v>
      </c>
      <c r="Q21" s="408">
        <v>5097</v>
      </c>
      <c r="R21" s="409"/>
      <c r="S21" s="409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</row>
    <row r="22" spans="1:72" s="227" customFormat="1" ht="12" customHeight="1">
      <c r="A22" s="136"/>
      <c r="B22" s="337" t="s">
        <v>151</v>
      </c>
      <c r="C22" s="318"/>
      <c r="D22" s="411">
        <v>4090</v>
      </c>
      <c r="E22" s="410">
        <v>4452</v>
      </c>
      <c r="F22" s="411">
        <v>4373</v>
      </c>
      <c r="G22" s="411">
        <v>4422</v>
      </c>
      <c r="H22" s="411">
        <v>3712</v>
      </c>
      <c r="I22" s="410">
        <v>4076</v>
      </c>
      <c r="J22" s="411">
        <v>4223</v>
      </c>
      <c r="K22" s="411">
        <v>4604</v>
      </c>
      <c r="L22" s="411">
        <v>4430</v>
      </c>
      <c r="M22" s="410">
        <v>4172</v>
      </c>
      <c r="N22" s="411"/>
      <c r="O22" s="411"/>
      <c r="P22" s="411">
        <v>4455</v>
      </c>
      <c r="Q22" s="410">
        <v>4200</v>
      </c>
      <c r="R22" s="411"/>
      <c r="S22" s="411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401"/>
      <c r="AF22" s="401"/>
      <c r="AG22" s="401"/>
      <c r="AH22" s="401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1"/>
      <c r="AX22" s="401"/>
      <c r="AY22" s="401"/>
      <c r="AZ22" s="401"/>
      <c r="BA22" s="401"/>
      <c r="BB22" s="401"/>
      <c r="BC22" s="401"/>
      <c r="BD22" s="401"/>
      <c r="BE22" s="401"/>
      <c r="BF22" s="401"/>
      <c r="BG22" s="401"/>
      <c r="BH22" s="401"/>
      <c r="BI22" s="401"/>
      <c r="BJ22" s="401"/>
      <c r="BK22" s="401"/>
      <c r="BL22" s="401"/>
      <c r="BM22" s="401"/>
      <c r="BN22" s="401"/>
      <c r="BO22" s="401"/>
      <c r="BP22" s="401"/>
      <c r="BQ22" s="401"/>
      <c r="BR22" s="401"/>
      <c r="BS22" s="401"/>
      <c r="BT22" s="401"/>
    </row>
    <row r="23" spans="1:72" ht="12" customHeight="1">
      <c r="A23" s="135"/>
      <c r="B23" s="87"/>
      <c r="C23" s="87"/>
      <c r="D23" s="417"/>
      <c r="E23" s="416"/>
      <c r="F23" s="417"/>
      <c r="G23" s="417"/>
      <c r="H23" s="417"/>
      <c r="I23" s="416"/>
      <c r="J23" s="417"/>
      <c r="K23" s="417"/>
      <c r="L23" s="417"/>
      <c r="M23" s="416"/>
      <c r="N23" s="417"/>
      <c r="O23" s="417"/>
      <c r="P23" s="417"/>
      <c r="Q23" s="416"/>
      <c r="R23" s="417"/>
      <c r="S23" s="417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</row>
    <row r="24" spans="1:72" s="233" customFormat="1" ht="12" customHeight="1">
      <c r="A24" s="338"/>
      <c r="B24" s="260" t="s">
        <v>174</v>
      </c>
      <c r="C24" s="95"/>
      <c r="D24" s="415">
        <v>48346</v>
      </c>
      <c r="E24" s="414">
        <f>SUM(E16:E22)</f>
        <v>49191</v>
      </c>
      <c r="F24" s="415">
        <f>SUM(F16:F22)</f>
        <v>47336</v>
      </c>
      <c r="G24" s="415">
        <f>SUM(G16:G22)</f>
        <v>48888</v>
      </c>
      <c r="H24" s="415">
        <f>SUM(H16:H22)</f>
        <v>47548</v>
      </c>
      <c r="I24" s="414">
        <v>48159</v>
      </c>
      <c r="J24" s="415">
        <v>48913</v>
      </c>
      <c r="K24" s="415">
        <v>51488</v>
      </c>
      <c r="L24" s="415">
        <f>SUM(L16:L22)</f>
        <v>51162</v>
      </c>
      <c r="M24" s="414">
        <f>SUM(M16:M22)</f>
        <v>50760</v>
      </c>
      <c r="N24" s="415"/>
      <c r="O24" s="415"/>
      <c r="P24" s="415">
        <f>SUM(P16:P22)</f>
        <v>51590</v>
      </c>
      <c r="Q24" s="414">
        <f>SUM(Q16:Q22)</f>
        <v>51062</v>
      </c>
      <c r="R24" s="415"/>
      <c r="S24" s="415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402"/>
      <c r="AF24" s="402"/>
      <c r="AG24" s="402"/>
      <c r="AH24" s="402"/>
      <c r="AI24" s="402"/>
      <c r="AJ24" s="402"/>
      <c r="AK24" s="402"/>
      <c r="AL24" s="402"/>
      <c r="AM24" s="402"/>
      <c r="AN24" s="402"/>
      <c r="AO24" s="402"/>
      <c r="AP24" s="402"/>
      <c r="AQ24" s="402"/>
      <c r="AR24" s="402"/>
      <c r="AS24" s="402"/>
      <c r="AT24" s="402"/>
      <c r="AU24" s="402"/>
      <c r="AV24" s="402"/>
      <c r="AW24" s="402"/>
      <c r="AX24" s="402"/>
      <c r="AY24" s="402"/>
      <c r="AZ24" s="402"/>
      <c r="BA24" s="402"/>
      <c r="BB24" s="402"/>
      <c r="BC24" s="402"/>
      <c r="BD24" s="402"/>
      <c r="BE24" s="402"/>
      <c r="BF24" s="402"/>
      <c r="BG24" s="402"/>
      <c r="BH24" s="402"/>
      <c r="BI24" s="402"/>
      <c r="BJ24" s="402"/>
      <c r="BK24" s="402"/>
      <c r="BL24" s="402"/>
      <c r="BM24" s="402"/>
      <c r="BN24" s="402"/>
      <c r="BO24" s="402"/>
      <c r="BP24" s="402"/>
      <c r="BQ24" s="402"/>
      <c r="BR24" s="402"/>
      <c r="BS24" s="402"/>
      <c r="BT24" s="402"/>
    </row>
    <row r="25" spans="1:72" ht="12" customHeight="1">
      <c r="A25" s="135"/>
      <c r="B25" s="87"/>
      <c r="C25" s="87"/>
      <c r="D25" s="417"/>
      <c r="E25" s="416"/>
      <c r="F25" s="417"/>
      <c r="G25" s="417"/>
      <c r="H25" s="417"/>
      <c r="I25" s="416"/>
      <c r="J25" s="417"/>
      <c r="K25" s="417"/>
      <c r="L25" s="417"/>
      <c r="M25" s="416"/>
      <c r="N25" s="417"/>
      <c r="O25" s="417"/>
      <c r="P25" s="417"/>
      <c r="Q25" s="416"/>
      <c r="R25" s="417"/>
      <c r="S25" s="417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</row>
    <row r="26" spans="1:72" s="233" customFormat="1" ht="12" customHeight="1">
      <c r="A26" s="338"/>
      <c r="B26" s="253" t="s">
        <v>152</v>
      </c>
      <c r="C26" s="97"/>
      <c r="D26" s="419">
        <v>15380</v>
      </c>
      <c r="E26" s="418">
        <v>13852</v>
      </c>
      <c r="F26" s="419">
        <v>15260</v>
      </c>
      <c r="G26" s="419">
        <v>22797</v>
      </c>
      <c r="H26" s="419">
        <v>17129</v>
      </c>
      <c r="I26" s="418">
        <v>24398</v>
      </c>
      <c r="J26" s="419">
        <v>19590</v>
      </c>
      <c r="K26" s="419">
        <v>26368</v>
      </c>
      <c r="L26" s="419">
        <v>20757</v>
      </c>
      <c r="M26" s="418">
        <v>33240</v>
      </c>
      <c r="N26" s="419"/>
      <c r="O26" s="419"/>
      <c r="P26" s="419">
        <v>20757</v>
      </c>
      <c r="Q26" s="418">
        <v>33240</v>
      </c>
      <c r="R26" s="419"/>
      <c r="S26" s="419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402"/>
      <c r="AF26" s="402"/>
      <c r="AG26" s="402"/>
      <c r="AH26" s="402"/>
      <c r="AI26" s="402"/>
      <c r="AJ26" s="402"/>
      <c r="AK26" s="402"/>
      <c r="AL26" s="402"/>
      <c r="AM26" s="402"/>
      <c r="AN26" s="402"/>
      <c r="AO26" s="402"/>
      <c r="AP26" s="402"/>
      <c r="AQ26" s="402"/>
      <c r="AR26" s="402"/>
      <c r="AS26" s="402"/>
      <c r="AT26" s="402"/>
      <c r="AU26" s="402"/>
      <c r="AV26" s="402"/>
      <c r="AW26" s="402"/>
      <c r="AX26" s="402"/>
      <c r="AY26" s="402"/>
      <c r="AZ26" s="402"/>
      <c r="BA26" s="402"/>
      <c r="BB26" s="402"/>
      <c r="BC26" s="402"/>
      <c r="BD26" s="402"/>
      <c r="BE26" s="402"/>
      <c r="BF26" s="402"/>
      <c r="BG26" s="402"/>
      <c r="BH26" s="402"/>
      <c r="BI26" s="402"/>
      <c r="BJ26" s="402"/>
      <c r="BK26" s="402"/>
      <c r="BL26" s="402"/>
      <c r="BM26" s="402"/>
      <c r="BN26" s="402"/>
      <c r="BO26" s="402"/>
      <c r="BP26" s="402"/>
      <c r="BQ26" s="402"/>
      <c r="BR26" s="402"/>
      <c r="BS26" s="402"/>
      <c r="BT26" s="402"/>
    </row>
    <row r="27" spans="1:72" ht="12" customHeight="1">
      <c r="A27" s="135"/>
      <c r="B27" s="228"/>
      <c r="C27" s="87"/>
      <c r="D27" s="417"/>
      <c r="E27" s="416"/>
      <c r="F27" s="417"/>
      <c r="G27" s="417"/>
      <c r="H27" s="417"/>
      <c r="I27" s="416"/>
      <c r="J27" s="417"/>
      <c r="K27" s="417"/>
      <c r="L27" s="417"/>
      <c r="M27" s="416"/>
      <c r="N27" s="417"/>
      <c r="O27" s="417"/>
      <c r="P27" s="417"/>
      <c r="Q27" s="416"/>
      <c r="R27" s="417"/>
      <c r="S27" s="417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</row>
    <row r="28" spans="1:72" s="233" customFormat="1" ht="12" customHeight="1">
      <c r="A28" s="338"/>
      <c r="B28" s="253" t="s">
        <v>220</v>
      </c>
      <c r="C28" s="112"/>
      <c r="D28" s="419">
        <v>2313</v>
      </c>
      <c r="E28" s="418">
        <v>1490</v>
      </c>
      <c r="F28" s="419">
        <v>1459</v>
      </c>
      <c r="G28" s="419">
        <v>1516</v>
      </c>
      <c r="H28" s="419">
        <v>1580</v>
      </c>
      <c r="I28" s="418">
        <v>1347</v>
      </c>
      <c r="J28" s="419">
        <v>1347</v>
      </c>
      <c r="K28" s="419">
        <v>328</v>
      </c>
      <c r="L28" s="419">
        <v>0</v>
      </c>
      <c r="M28" s="418">
        <v>0</v>
      </c>
      <c r="N28" s="419"/>
      <c r="O28" s="419"/>
      <c r="P28" s="419">
        <v>0</v>
      </c>
      <c r="Q28" s="418">
        <v>0</v>
      </c>
      <c r="R28" s="419"/>
      <c r="S28" s="419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402"/>
      <c r="AF28" s="402"/>
      <c r="AG28" s="402"/>
      <c r="AH28" s="402"/>
      <c r="AI28" s="402"/>
      <c r="AJ28" s="402"/>
      <c r="AK28" s="402"/>
      <c r="AL28" s="402"/>
      <c r="AM28" s="402"/>
      <c r="AN28" s="402"/>
      <c r="AO28" s="402"/>
      <c r="AP28" s="402"/>
      <c r="AQ28" s="402"/>
      <c r="AR28" s="402"/>
      <c r="AS28" s="402"/>
      <c r="AT28" s="402"/>
      <c r="AU28" s="402"/>
      <c r="AV28" s="402"/>
      <c r="AW28" s="402"/>
      <c r="AX28" s="402"/>
      <c r="AY28" s="402"/>
      <c r="AZ28" s="402"/>
      <c r="BA28" s="402"/>
      <c r="BB28" s="402"/>
      <c r="BC28" s="402"/>
      <c r="BD28" s="402"/>
      <c r="BE28" s="402"/>
      <c r="BF28" s="402"/>
      <c r="BG28" s="402"/>
      <c r="BH28" s="402"/>
      <c r="BI28" s="402"/>
      <c r="BJ28" s="402"/>
      <c r="BK28" s="402"/>
      <c r="BL28" s="402"/>
      <c r="BM28" s="402"/>
      <c r="BN28" s="402"/>
      <c r="BO28" s="402"/>
      <c r="BP28" s="402"/>
      <c r="BQ28" s="402"/>
      <c r="BR28" s="402"/>
      <c r="BS28" s="402"/>
      <c r="BT28" s="402"/>
    </row>
    <row r="29" spans="1:72" ht="12" customHeight="1">
      <c r="A29" s="135"/>
      <c r="B29" s="87"/>
      <c r="C29" s="94"/>
      <c r="D29" s="417"/>
      <c r="E29" s="416"/>
      <c r="F29" s="417"/>
      <c r="G29" s="417"/>
      <c r="H29" s="417"/>
      <c r="I29" s="416"/>
      <c r="J29" s="417"/>
      <c r="K29" s="417"/>
      <c r="L29" s="417"/>
      <c r="M29" s="416"/>
      <c r="N29" s="417"/>
      <c r="O29" s="417"/>
      <c r="P29" s="417"/>
      <c r="Q29" s="416"/>
      <c r="R29" s="417"/>
      <c r="S29" s="417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</row>
    <row r="30" spans="1:72" s="233" customFormat="1" ht="12" customHeight="1">
      <c r="A30" s="338" t="s">
        <v>9</v>
      </c>
      <c r="B30" s="97"/>
      <c r="C30" s="98"/>
      <c r="D30" s="419">
        <v>138326</v>
      </c>
      <c r="E30" s="418">
        <f>E14+E24+E26+E28</f>
        <v>140987</v>
      </c>
      <c r="F30" s="419">
        <f>F14+F24+F26+F28</f>
        <v>142865</v>
      </c>
      <c r="G30" s="419">
        <f>G14+G24+G26+G28</f>
        <v>151857</v>
      </c>
      <c r="H30" s="419">
        <f>H14+H24+H26+H28</f>
        <v>140507</v>
      </c>
      <c r="I30" s="418">
        <v>153521</v>
      </c>
      <c r="J30" s="419">
        <v>155381</v>
      </c>
      <c r="K30" s="419">
        <v>161442</v>
      </c>
      <c r="L30" s="419">
        <f>L14+L24+L26+L28</f>
        <v>149597</v>
      </c>
      <c r="M30" s="418">
        <f>M14+M24+M26+M28</f>
        <v>167713</v>
      </c>
      <c r="N30" s="419"/>
      <c r="O30" s="419"/>
      <c r="P30" s="419">
        <f>P14+P24+P26+P28</f>
        <v>150619</v>
      </c>
      <c r="Q30" s="418">
        <f>Q14+Q24+Q26+Q28</f>
        <v>167666</v>
      </c>
      <c r="R30" s="419"/>
      <c r="S30" s="419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402"/>
      <c r="AF30" s="402"/>
      <c r="AG30" s="402"/>
      <c r="AH30" s="402"/>
      <c r="AI30" s="402"/>
      <c r="AJ30" s="402"/>
      <c r="AK30" s="402"/>
      <c r="AL30" s="402"/>
      <c r="AM30" s="402"/>
      <c r="AN30" s="402"/>
      <c r="AO30" s="402"/>
      <c r="AP30" s="402"/>
      <c r="AQ30" s="402"/>
      <c r="AR30" s="402"/>
      <c r="AS30" s="402"/>
      <c r="AT30" s="402"/>
      <c r="AU30" s="402"/>
      <c r="AV30" s="402"/>
      <c r="AW30" s="402"/>
      <c r="AX30" s="402"/>
      <c r="AY30" s="402"/>
      <c r="AZ30" s="402"/>
      <c r="BA30" s="402"/>
      <c r="BB30" s="402"/>
      <c r="BC30" s="402"/>
      <c r="BD30" s="402"/>
      <c r="BE30" s="402"/>
      <c r="BF30" s="402"/>
      <c r="BG30" s="402"/>
      <c r="BH30" s="402"/>
      <c r="BI30" s="402"/>
      <c r="BJ30" s="402"/>
      <c r="BK30" s="402"/>
      <c r="BL30" s="402"/>
      <c r="BM30" s="402"/>
      <c r="BN30" s="402"/>
      <c r="BO30" s="402"/>
      <c r="BP30" s="402"/>
      <c r="BQ30" s="402"/>
      <c r="BR30" s="402"/>
      <c r="BS30" s="402"/>
      <c r="BT30" s="402"/>
    </row>
    <row r="31" spans="1:72" ht="12" customHeight="1">
      <c r="A31" s="135"/>
      <c r="B31" s="87"/>
      <c r="C31" s="94"/>
      <c r="D31" s="417"/>
      <c r="E31" s="416"/>
      <c r="F31" s="417"/>
      <c r="G31" s="417"/>
      <c r="H31" s="417"/>
      <c r="I31" s="416"/>
      <c r="J31" s="417"/>
      <c r="K31" s="417"/>
      <c r="L31" s="417"/>
      <c r="M31" s="416"/>
      <c r="N31" s="417"/>
      <c r="O31" s="417"/>
      <c r="P31" s="417"/>
      <c r="Q31" s="416"/>
      <c r="R31" s="417"/>
      <c r="S31" s="417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</row>
    <row r="32" spans="1:72" ht="12" customHeight="1">
      <c r="A32" s="138"/>
      <c r="B32" s="91"/>
      <c r="C32" s="91" t="s">
        <v>153</v>
      </c>
      <c r="D32" s="409">
        <v>-4794</v>
      </c>
      <c r="E32" s="408">
        <v>-4846</v>
      </c>
      <c r="F32" s="409">
        <v>-5069</v>
      </c>
      <c r="G32" s="409">
        <v>-4920</v>
      </c>
      <c r="H32" s="409">
        <v>-4430</v>
      </c>
      <c r="I32" s="408">
        <v>-4662</v>
      </c>
      <c r="J32" s="409">
        <v>-4854</v>
      </c>
      <c r="K32" s="409">
        <v>-4939</v>
      </c>
      <c r="L32" s="409">
        <v>-4667</v>
      </c>
      <c r="M32" s="408">
        <v>-5307</v>
      </c>
      <c r="N32" s="409"/>
      <c r="O32" s="409"/>
      <c r="P32" s="409">
        <v>-4667</v>
      </c>
      <c r="Q32" s="408">
        <v>-5307</v>
      </c>
      <c r="R32" s="409"/>
      <c r="S32" s="409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</row>
    <row r="33" spans="1:72" ht="12" customHeight="1">
      <c r="A33" s="138"/>
      <c r="B33" s="91"/>
      <c r="C33" s="91" t="s">
        <v>221</v>
      </c>
      <c r="D33" s="409">
        <v>-9309</v>
      </c>
      <c r="E33" s="408">
        <v>-7398</v>
      </c>
      <c r="F33" s="409">
        <v>-8726</v>
      </c>
      <c r="G33" s="409">
        <v>-14025</v>
      </c>
      <c r="H33" s="409">
        <v>-10709</v>
      </c>
      <c r="I33" s="408">
        <v>-17952</v>
      </c>
      <c r="J33" s="409">
        <v>-13097</v>
      </c>
      <c r="K33" s="409">
        <v>-18680</v>
      </c>
      <c r="L33" s="409">
        <v>-14041</v>
      </c>
      <c r="M33" s="408">
        <v>-25291</v>
      </c>
      <c r="N33" s="409"/>
      <c r="O33" s="409"/>
      <c r="P33" s="409">
        <v>-14041</v>
      </c>
      <c r="Q33" s="408">
        <v>-25291</v>
      </c>
      <c r="R33" s="409"/>
      <c r="S33" s="409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</row>
    <row r="34" spans="1:72" ht="12" customHeight="1">
      <c r="A34" s="138"/>
      <c r="B34" s="91"/>
      <c r="C34" s="91" t="s">
        <v>222</v>
      </c>
      <c r="D34" s="409">
        <v>-2256</v>
      </c>
      <c r="E34" s="408">
        <v>-1481</v>
      </c>
      <c r="F34" s="409">
        <v>-1394</v>
      </c>
      <c r="G34" s="409">
        <v>-1648</v>
      </c>
      <c r="H34" s="409">
        <v>-1517</v>
      </c>
      <c r="I34" s="408">
        <v>-1289</v>
      </c>
      <c r="J34" s="409">
        <v>-1288</v>
      </c>
      <c r="K34" s="409">
        <v>-693</v>
      </c>
      <c r="L34" s="409">
        <v>0</v>
      </c>
      <c r="M34" s="408" t="s">
        <v>264</v>
      </c>
      <c r="N34" s="409"/>
      <c r="O34" s="409"/>
      <c r="P34" s="409">
        <v>0</v>
      </c>
      <c r="Q34" s="408">
        <v>0</v>
      </c>
      <c r="R34" s="409"/>
      <c r="S34" s="409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</row>
    <row r="35" spans="1:72" ht="12" customHeight="1">
      <c r="A35" s="138"/>
      <c r="B35" s="91"/>
      <c r="C35" s="91" t="s">
        <v>154</v>
      </c>
      <c r="D35" s="409">
        <v>-2225</v>
      </c>
      <c r="E35" s="408">
        <v>-2134</v>
      </c>
      <c r="F35" s="409">
        <v>-1670</v>
      </c>
      <c r="G35" s="409">
        <v>-1851</v>
      </c>
      <c r="H35" s="409">
        <v>-1656</v>
      </c>
      <c r="I35" s="408">
        <v>-1500</v>
      </c>
      <c r="J35" s="409">
        <v>-1430</v>
      </c>
      <c r="K35" s="409">
        <v>-934</v>
      </c>
      <c r="L35" s="409">
        <v>-1119</v>
      </c>
      <c r="M35" s="408">
        <v>-2035</v>
      </c>
      <c r="N35" s="409"/>
      <c r="O35" s="409"/>
      <c r="P35" s="409">
        <v>-1435</v>
      </c>
      <c r="Q35" s="408">
        <v>-2286</v>
      </c>
      <c r="R35" s="409"/>
      <c r="S35" s="409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</row>
    <row r="36" spans="1:72" ht="12" customHeight="1">
      <c r="A36" s="339"/>
      <c r="B36" s="105"/>
      <c r="C36" s="247" t="s">
        <v>127</v>
      </c>
      <c r="D36" s="409">
        <v>-6188</v>
      </c>
      <c r="E36" s="408">
        <v>-6112</v>
      </c>
      <c r="F36" s="409">
        <v>-5976</v>
      </c>
      <c r="G36" s="409">
        <v>-5984</v>
      </c>
      <c r="H36" s="409">
        <v>-5854</v>
      </c>
      <c r="I36" s="408">
        <v>-6351</v>
      </c>
      <c r="J36" s="409">
        <v>-6339</v>
      </c>
      <c r="K36" s="409">
        <v>-6541</v>
      </c>
      <c r="L36" s="409">
        <v>-6163</v>
      </c>
      <c r="M36" s="408">
        <v>-6606</v>
      </c>
      <c r="N36" s="409"/>
      <c r="O36" s="409"/>
      <c r="P36" s="409">
        <v>-6163</v>
      </c>
      <c r="Q36" s="408">
        <v>-6606</v>
      </c>
      <c r="R36" s="409"/>
      <c r="S36" s="409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</row>
    <row r="37" spans="1:72" s="227" customFormat="1" ht="12" customHeight="1">
      <c r="A37" s="138"/>
      <c r="B37" s="91"/>
      <c r="C37" s="105" t="s">
        <v>155</v>
      </c>
      <c r="D37" s="409">
        <v>-24916</v>
      </c>
      <c r="E37" s="408">
        <v>-26828</v>
      </c>
      <c r="F37" s="409">
        <v>-28294</v>
      </c>
      <c r="G37" s="409">
        <v>-34353</v>
      </c>
      <c r="H37" s="409">
        <v>-28776</v>
      </c>
      <c r="I37" s="408">
        <v>-30920</v>
      </c>
      <c r="J37" s="409">
        <v>-31059</v>
      </c>
      <c r="K37" s="409">
        <v>-40307</v>
      </c>
      <c r="L37" s="409">
        <v>-33075</v>
      </c>
      <c r="M37" s="408">
        <v>-35360</v>
      </c>
      <c r="N37" s="409"/>
      <c r="O37" s="409"/>
      <c r="P37" s="409">
        <v>-33165</v>
      </c>
      <c r="Q37" s="408">
        <v>-35653</v>
      </c>
      <c r="R37" s="409"/>
      <c r="S37" s="409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401"/>
      <c r="AF37" s="401"/>
      <c r="AG37" s="401"/>
      <c r="AH37" s="401"/>
      <c r="AI37" s="401"/>
      <c r="AJ37" s="401"/>
      <c r="AK37" s="401"/>
      <c r="AL37" s="401"/>
      <c r="AM37" s="401"/>
      <c r="AN37" s="401"/>
      <c r="AO37" s="401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401"/>
      <c r="BA37" s="401"/>
      <c r="BB37" s="401"/>
      <c r="BC37" s="401"/>
      <c r="BD37" s="401"/>
      <c r="BE37" s="401"/>
      <c r="BF37" s="401"/>
      <c r="BG37" s="401"/>
      <c r="BH37" s="401"/>
      <c r="BI37" s="401"/>
      <c r="BJ37" s="401"/>
      <c r="BK37" s="401"/>
      <c r="BL37" s="401"/>
      <c r="BM37" s="401"/>
      <c r="BN37" s="401"/>
      <c r="BO37" s="401"/>
      <c r="BP37" s="401"/>
      <c r="BQ37" s="401"/>
      <c r="BR37" s="401"/>
      <c r="BS37" s="401"/>
      <c r="BT37" s="401"/>
    </row>
    <row r="38" spans="1:72" ht="12" customHeight="1">
      <c r="A38" s="141"/>
      <c r="B38" s="100" t="s">
        <v>156</v>
      </c>
      <c r="C38" s="100"/>
      <c r="D38" s="421">
        <v>-49688</v>
      </c>
      <c r="E38" s="420">
        <f>SUM(E32:E37)</f>
        <v>-48799</v>
      </c>
      <c r="F38" s="421">
        <f>SUM(F32:F37)</f>
        <v>-51129</v>
      </c>
      <c r="G38" s="421">
        <f>SUM(G32:G37)</f>
        <v>-62781</v>
      </c>
      <c r="H38" s="421">
        <f>SUM(H32:H37)</f>
        <v>-52942</v>
      </c>
      <c r="I38" s="420">
        <v>-62674</v>
      </c>
      <c r="J38" s="421">
        <v>-58067</v>
      </c>
      <c r="K38" s="421">
        <v>-72094</v>
      </c>
      <c r="L38" s="421">
        <f>SUM(L32:L37)</f>
        <v>-59065</v>
      </c>
      <c r="M38" s="420">
        <f>SUM(M32:M37)</f>
        <v>-74599</v>
      </c>
      <c r="N38" s="421"/>
      <c r="O38" s="421"/>
      <c r="P38" s="421">
        <f>SUM(P32:P37)</f>
        <v>-59471</v>
      </c>
      <c r="Q38" s="420">
        <f>SUM(Q32:Q37)</f>
        <v>-75143</v>
      </c>
      <c r="R38" s="421"/>
      <c r="S38" s="421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</row>
    <row r="39" spans="1:72" ht="12" customHeight="1">
      <c r="A39" s="138"/>
      <c r="B39" s="91" t="s">
        <v>157</v>
      </c>
      <c r="C39" s="91"/>
      <c r="D39" s="409">
        <v>-19803</v>
      </c>
      <c r="E39" s="408">
        <v>-20144</v>
      </c>
      <c r="F39" s="409">
        <v>-18418</v>
      </c>
      <c r="G39" s="409">
        <v>-20513</v>
      </c>
      <c r="H39" s="409">
        <v>-19385</v>
      </c>
      <c r="I39" s="408">
        <v>-20144</v>
      </c>
      <c r="J39" s="409">
        <v>-18643</v>
      </c>
      <c r="K39" s="409">
        <v>-22068</v>
      </c>
      <c r="L39" s="409">
        <v>-19539</v>
      </c>
      <c r="M39" s="408">
        <v>-20086</v>
      </c>
      <c r="N39" s="409"/>
      <c r="O39" s="409"/>
      <c r="P39" s="409">
        <v>-19511</v>
      </c>
      <c r="Q39" s="408">
        <v>-20207</v>
      </c>
      <c r="R39" s="409"/>
      <c r="S39" s="409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</row>
    <row r="40" spans="1:72" ht="12" customHeight="1">
      <c r="A40" s="138"/>
      <c r="B40" s="91" t="s">
        <v>158</v>
      </c>
      <c r="C40" s="91"/>
      <c r="D40" s="409">
        <v>-25308</v>
      </c>
      <c r="E40" s="408">
        <v>-26871</v>
      </c>
      <c r="F40" s="409">
        <v>-28320</v>
      </c>
      <c r="G40" s="409">
        <v>-30811</v>
      </c>
      <c r="H40" s="409">
        <v>-25720</v>
      </c>
      <c r="I40" s="408">
        <v>-27574</v>
      </c>
      <c r="J40" s="409">
        <v>-27041</v>
      </c>
      <c r="K40" s="409">
        <v>-27839</v>
      </c>
      <c r="L40" s="409">
        <v>-26830</v>
      </c>
      <c r="M40" s="408">
        <v>-29030</v>
      </c>
      <c r="N40" s="409"/>
      <c r="O40" s="409"/>
      <c r="P40" s="409">
        <v>-26830</v>
      </c>
      <c r="Q40" s="408">
        <v>-29030</v>
      </c>
      <c r="R40" s="409"/>
      <c r="S40" s="409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</row>
    <row r="41" spans="1:72" ht="12" customHeight="1">
      <c r="A41" s="138"/>
      <c r="B41" s="91" t="s">
        <v>126</v>
      </c>
      <c r="C41" s="101"/>
      <c r="D41" s="409">
        <v>-7265</v>
      </c>
      <c r="E41" s="408">
        <v>0</v>
      </c>
      <c r="F41" s="409">
        <v>0</v>
      </c>
      <c r="G41" s="409">
        <v>0</v>
      </c>
      <c r="H41" s="409">
        <v>-7418</v>
      </c>
      <c r="I41" s="408">
        <v>0</v>
      </c>
      <c r="J41" s="409">
        <v>0</v>
      </c>
      <c r="K41" s="409"/>
      <c r="L41" s="409">
        <v>-7159</v>
      </c>
      <c r="M41" s="408">
        <v>0</v>
      </c>
      <c r="N41" s="409"/>
      <c r="O41" s="409"/>
      <c r="P41" s="409">
        <v>-7159</v>
      </c>
      <c r="Q41" s="408">
        <v>0</v>
      </c>
      <c r="R41" s="409"/>
      <c r="S41" s="409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</row>
    <row r="42" spans="1:72" s="227" customFormat="1" ht="12" customHeight="1">
      <c r="A42" s="142"/>
      <c r="B42" s="319" t="s">
        <v>159</v>
      </c>
      <c r="C42" s="319"/>
      <c r="D42" s="411">
        <v>-22147</v>
      </c>
      <c r="E42" s="410">
        <v>-24551</v>
      </c>
      <c r="F42" s="411">
        <v>-22872</v>
      </c>
      <c r="G42" s="411">
        <v>-29341</v>
      </c>
      <c r="H42" s="411">
        <v>-23152</v>
      </c>
      <c r="I42" s="410">
        <v>-24188</v>
      </c>
      <c r="J42" s="411">
        <v>-23646</v>
      </c>
      <c r="K42" s="411">
        <v>-27514</v>
      </c>
      <c r="L42" s="411">
        <v>-22944</v>
      </c>
      <c r="M42" s="410">
        <v>-23070</v>
      </c>
      <c r="N42" s="411"/>
      <c r="O42" s="411"/>
      <c r="P42" s="411">
        <v>-22961</v>
      </c>
      <c r="Q42" s="410">
        <v>-23167</v>
      </c>
      <c r="R42" s="411"/>
      <c r="S42" s="411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401"/>
      <c r="AF42" s="401"/>
      <c r="AG42" s="401"/>
      <c r="AH42" s="401"/>
      <c r="AI42" s="401"/>
      <c r="AJ42" s="401"/>
      <c r="AK42" s="401"/>
      <c r="AL42" s="401"/>
      <c r="AM42" s="401"/>
      <c r="AN42" s="401"/>
      <c r="AO42" s="401"/>
      <c r="AP42" s="401"/>
      <c r="AQ42" s="401"/>
      <c r="AR42" s="401"/>
      <c r="AS42" s="401"/>
      <c r="AT42" s="401"/>
      <c r="AU42" s="401"/>
      <c r="AV42" s="401"/>
      <c r="AW42" s="401"/>
      <c r="AX42" s="401"/>
      <c r="AY42" s="401"/>
      <c r="AZ42" s="401"/>
      <c r="BA42" s="401"/>
      <c r="BB42" s="401"/>
      <c r="BC42" s="401"/>
      <c r="BD42" s="401"/>
      <c r="BE42" s="401"/>
      <c r="BF42" s="401"/>
      <c r="BG42" s="401"/>
      <c r="BH42" s="401"/>
      <c r="BI42" s="401"/>
      <c r="BJ42" s="401"/>
      <c r="BK42" s="401"/>
      <c r="BL42" s="401"/>
      <c r="BM42" s="401"/>
      <c r="BN42" s="401"/>
      <c r="BO42" s="401"/>
      <c r="BP42" s="401"/>
      <c r="BQ42" s="401"/>
      <c r="BR42" s="401"/>
      <c r="BS42" s="401"/>
      <c r="BT42" s="401"/>
    </row>
    <row r="43" spans="1:72" ht="12" customHeight="1">
      <c r="A43" s="139"/>
      <c r="B43" s="91"/>
      <c r="C43" s="91"/>
      <c r="D43" s="423"/>
      <c r="E43" s="422"/>
      <c r="F43" s="423"/>
      <c r="G43" s="423"/>
      <c r="H43" s="423"/>
      <c r="I43" s="422"/>
      <c r="J43" s="423"/>
      <c r="K43" s="423"/>
      <c r="L43" s="423"/>
      <c r="M43" s="422"/>
      <c r="N43" s="423"/>
      <c r="O43" s="423"/>
      <c r="P43" s="423"/>
      <c r="Q43" s="422"/>
      <c r="R43" s="423"/>
      <c r="S43" s="423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</row>
    <row r="44" spans="1:72" s="233" customFormat="1" ht="12" customHeight="1">
      <c r="A44" s="137"/>
      <c r="B44" s="253" t="s">
        <v>160</v>
      </c>
      <c r="C44" s="102"/>
      <c r="D44" s="425">
        <v>-124211</v>
      </c>
      <c r="E44" s="424">
        <f>SUM(E38:E42)</f>
        <v>-120365</v>
      </c>
      <c r="F44" s="425">
        <f>SUM(F38:F42)</f>
        <v>-120739</v>
      </c>
      <c r="G44" s="425">
        <f>SUM(G38:G42)</f>
        <v>-143446</v>
      </c>
      <c r="H44" s="425">
        <f>SUM(H38:H42)</f>
        <v>-128617</v>
      </c>
      <c r="I44" s="424">
        <v>-134580</v>
      </c>
      <c r="J44" s="425">
        <v>-127397</v>
      </c>
      <c r="K44" s="425">
        <v>-149515</v>
      </c>
      <c r="L44" s="425">
        <f>SUM(L38:L42)</f>
        <v>-135537</v>
      </c>
      <c r="M44" s="424">
        <f>SUM(M38:M42)</f>
        <v>-146785</v>
      </c>
      <c r="N44" s="425"/>
      <c r="O44" s="425"/>
      <c r="P44" s="425">
        <f>SUM(P38:P42)</f>
        <v>-135932</v>
      </c>
      <c r="Q44" s="424">
        <f>SUM(Q38:Q42)</f>
        <v>-147547</v>
      </c>
      <c r="R44" s="425"/>
      <c r="S44" s="425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402"/>
      <c r="AF44" s="402"/>
      <c r="AG44" s="402"/>
      <c r="AH44" s="402"/>
      <c r="AI44" s="402"/>
      <c r="AJ44" s="402"/>
      <c r="AK44" s="402"/>
      <c r="AL44" s="402"/>
      <c r="AM44" s="402"/>
      <c r="AN44" s="402"/>
      <c r="AO44" s="402"/>
      <c r="AP44" s="402"/>
      <c r="AQ44" s="402"/>
      <c r="AR44" s="402"/>
      <c r="AS44" s="402"/>
      <c r="AT44" s="402"/>
      <c r="AU44" s="402"/>
      <c r="AV44" s="402"/>
      <c r="AW44" s="402"/>
      <c r="AX44" s="402"/>
      <c r="AY44" s="402"/>
      <c r="AZ44" s="402"/>
      <c r="BA44" s="402"/>
      <c r="BB44" s="402"/>
      <c r="BC44" s="402"/>
      <c r="BD44" s="402"/>
      <c r="BE44" s="402"/>
      <c r="BF44" s="402"/>
      <c r="BG44" s="402"/>
      <c r="BH44" s="402"/>
      <c r="BI44" s="402"/>
      <c r="BJ44" s="402"/>
      <c r="BK44" s="402"/>
      <c r="BL44" s="402"/>
      <c r="BM44" s="402"/>
      <c r="BN44" s="402"/>
      <c r="BO44" s="402"/>
      <c r="BP44" s="402"/>
      <c r="BQ44" s="402"/>
      <c r="BR44" s="402"/>
      <c r="BS44" s="402"/>
      <c r="BT44" s="402"/>
    </row>
    <row r="45" spans="1:72" ht="12" customHeight="1">
      <c r="A45" s="140"/>
      <c r="B45" s="103"/>
      <c r="C45" s="91"/>
      <c r="D45" s="413"/>
      <c r="E45" s="412"/>
      <c r="F45" s="413"/>
      <c r="G45" s="413"/>
      <c r="H45" s="413"/>
      <c r="I45" s="412"/>
      <c r="J45" s="413"/>
      <c r="K45" s="413"/>
      <c r="L45" s="413"/>
      <c r="M45" s="412"/>
      <c r="N45" s="413"/>
      <c r="O45" s="413"/>
      <c r="P45" s="413"/>
      <c r="Q45" s="412"/>
      <c r="R45" s="413"/>
      <c r="S45" s="413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</row>
    <row r="46" spans="1:72" s="233" customFormat="1" ht="12" customHeight="1">
      <c r="A46" s="137"/>
      <c r="B46" s="253" t="s">
        <v>161</v>
      </c>
      <c r="C46" s="102"/>
      <c r="D46" s="425">
        <v>6512</v>
      </c>
      <c r="E46" s="424">
        <v>1242</v>
      </c>
      <c r="F46" s="425">
        <v>611</v>
      </c>
      <c r="G46" s="425">
        <v>2546</v>
      </c>
      <c r="H46" s="425">
        <v>732</v>
      </c>
      <c r="I46" s="424">
        <v>1341</v>
      </c>
      <c r="J46" s="425">
        <v>2187</v>
      </c>
      <c r="K46" s="425">
        <v>2486</v>
      </c>
      <c r="L46" s="425">
        <v>1038</v>
      </c>
      <c r="M46" s="424">
        <v>1054</v>
      </c>
      <c r="N46" s="425"/>
      <c r="O46" s="425"/>
      <c r="P46" s="425">
        <v>1038</v>
      </c>
      <c r="Q46" s="424">
        <v>1054</v>
      </c>
      <c r="R46" s="425"/>
      <c r="S46" s="425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402"/>
      <c r="AF46" s="402"/>
      <c r="AG46" s="402"/>
      <c r="AH46" s="402"/>
      <c r="AI46" s="402"/>
      <c r="AJ46" s="402"/>
      <c r="AK46" s="402"/>
      <c r="AL46" s="402"/>
      <c r="AM46" s="402"/>
      <c r="AN46" s="402"/>
      <c r="AO46" s="402"/>
      <c r="AP46" s="402"/>
      <c r="AQ46" s="402"/>
      <c r="AR46" s="402"/>
      <c r="AS46" s="402"/>
      <c r="AT46" s="402"/>
      <c r="AU46" s="402"/>
      <c r="AV46" s="402"/>
      <c r="AW46" s="402"/>
      <c r="AX46" s="402"/>
      <c r="AY46" s="402"/>
      <c r="AZ46" s="402"/>
      <c r="BA46" s="402"/>
      <c r="BB46" s="402"/>
      <c r="BC46" s="402"/>
      <c r="BD46" s="402"/>
      <c r="BE46" s="402"/>
      <c r="BF46" s="402"/>
      <c r="BG46" s="402"/>
      <c r="BH46" s="402"/>
      <c r="BI46" s="402"/>
      <c r="BJ46" s="402"/>
      <c r="BK46" s="402"/>
      <c r="BL46" s="402"/>
      <c r="BM46" s="402"/>
      <c r="BN46" s="402"/>
      <c r="BO46" s="402"/>
      <c r="BP46" s="402"/>
      <c r="BQ46" s="402"/>
      <c r="BR46" s="402"/>
      <c r="BS46" s="402"/>
      <c r="BT46" s="402"/>
    </row>
    <row r="47" spans="1:72" s="227" customFormat="1" ht="12" customHeight="1">
      <c r="A47" s="138"/>
      <c r="B47" s="91"/>
      <c r="C47" s="319"/>
      <c r="D47" s="423"/>
      <c r="E47" s="422"/>
      <c r="F47" s="423"/>
      <c r="G47" s="423"/>
      <c r="H47" s="423"/>
      <c r="I47" s="422"/>
      <c r="J47" s="423"/>
      <c r="K47" s="423"/>
      <c r="L47" s="423"/>
      <c r="M47" s="422"/>
      <c r="N47" s="423"/>
      <c r="O47" s="423"/>
      <c r="P47" s="423"/>
      <c r="Q47" s="422"/>
      <c r="R47" s="423"/>
      <c r="S47" s="423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401"/>
      <c r="AF47" s="401"/>
      <c r="AG47" s="401"/>
      <c r="AH47" s="401"/>
      <c r="AI47" s="401"/>
      <c r="AJ47" s="401"/>
      <c r="AK47" s="401"/>
      <c r="AL47" s="401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1"/>
      <c r="BA47" s="401"/>
      <c r="BB47" s="401"/>
      <c r="BC47" s="401"/>
      <c r="BD47" s="401"/>
      <c r="BE47" s="401"/>
      <c r="BF47" s="401"/>
      <c r="BG47" s="401"/>
      <c r="BH47" s="401"/>
      <c r="BI47" s="401"/>
      <c r="BJ47" s="401"/>
      <c r="BK47" s="401"/>
      <c r="BL47" s="401"/>
      <c r="BM47" s="401"/>
      <c r="BN47" s="401"/>
      <c r="BO47" s="401"/>
      <c r="BP47" s="401"/>
      <c r="BQ47" s="401"/>
      <c r="BR47" s="401"/>
      <c r="BS47" s="401"/>
      <c r="BT47" s="401"/>
    </row>
    <row r="48" spans="1:72" s="233" customFormat="1" ht="12" customHeight="1">
      <c r="A48" s="340" t="s">
        <v>162</v>
      </c>
      <c r="B48" s="104"/>
      <c r="C48" s="102"/>
      <c r="D48" s="427">
        <v>20627</v>
      </c>
      <c r="E48" s="426">
        <f>E30+E44+E46</f>
        <v>21864</v>
      </c>
      <c r="F48" s="427">
        <f>F30+F44+F46</f>
        <v>22737</v>
      </c>
      <c r="G48" s="427">
        <f>G30+G44+G46</f>
        <v>10957</v>
      </c>
      <c r="H48" s="427">
        <f>H30+H44+H46</f>
        <v>12622</v>
      </c>
      <c r="I48" s="426">
        <v>20282</v>
      </c>
      <c r="J48" s="427">
        <v>30171</v>
      </c>
      <c r="K48" s="427">
        <v>14413</v>
      </c>
      <c r="L48" s="427">
        <f>L30+L44+L46</f>
        <v>15098</v>
      </c>
      <c r="M48" s="426">
        <f>M30+M44+M46</f>
        <v>21982</v>
      </c>
      <c r="N48" s="427"/>
      <c r="O48" s="427"/>
      <c r="P48" s="427">
        <f>P30+P44+P46</f>
        <v>15725</v>
      </c>
      <c r="Q48" s="426">
        <f>Q30+Q44+Q46</f>
        <v>21173</v>
      </c>
      <c r="R48" s="427"/>
      <c r="S48" s="427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402"/>
      <c r="AF48" s="402"/>
      <c r="AG48" s="402"/>
      <c r="AH48" s="402"/>
      <c r="AI48" s="402"/>
      <c r="AJ48" s="402"/>
      <c r="AK48" s="402"/>
      <c r="AL48" s="402"/>
      <c r="AM48" s="402"/>
      <c r="AN48" s="402"/>
      <c r="AO48" s="402"/>
      <c r="AP48" s="402"/>
      <c r="AQ48" s="402"/>
      <c r="AR48" s="402"/>
      <c r="AS48" s="402"/>
      <c r="AT48" s="402"/>
      <c r="AU48" s="402"/>
      <c r="AV48" s="402"/>
      <c r="AW48" s="402"/>
      <c r="AX48" s="402"/>
      <c r="AY48" s="402"/>
      <c r="AZ48" s="402"/>
      <c r="BA48" s="402"/>
      <c r="BB48" s="402"/>
      <c r="BC48" s="402"/>
      <c r="BD48" s="402"/>
      <c r="BE48" s="402"/>
      <c r="BF48" s="402"/>
      <c r="BG48" s="402"/>
      <c r="BH48" s="402"/>
      <c r="BI48" s="402"/>
      <c r="BJ48" s="402"/>
      <c r="BK48" s="402"/>
      <c r="BL48" s="402"/>
      <c r="BM48" s="402"/>
      <c r="BN48" s="402"/>
      <c r="BO48" s="402"/>
      <c r="BP48" s="402"/>
      <c r="BQ48" s="402"/>
      <c r="BR48" s="402"/>
      <c r="BS48" s="402"/>
      <c r="BT48" s="402"/>
    </row>
    <row r="49" spans="1:72" ht="12" customHeight="1">
      <c r="A49" s="138"/>
      <c r="B49" s="91"/>
      <c r="C49" s="91"/>
      <c r="D49" s="423"/>
      <c r="E49" s="422"/>
      <c r="F49" s="423"/>
      <c r="G49" s="423"/>
      <c r="H49" s="423"/>
      <c r="I49" s="422"/>
      <c r="J49" s="423"/>
      <c r="K49" s="423"/>
      <c r="L49" s="423"/>
      <c r="M49" s="422"/>
      <c r="N49" s="423"/>
      <c r="O49" s="423"/>
      <c r="P49" s="423"/>
      <c r="Q49" s="422"/>
      <c r="R49" s="423"/>
      <c r="S49" s="423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</row>
    <row r="50" spans="1:72" ht="12" customHeight="1">
      <c r="A50" s="140"/>
      <c r="B50" s="91" t="s">
        <v>10</v>
      </c>
      <c r="C50" s="88"/>
      <c r="D50" s="429">
        <v>-6607</v>
      </c>
      <c r="E50" s="428">
        <v>-5933</v>
      </c>
      <c r="F50" s="429">
        <v>-6829</v>
      </c>
      <c r="G50" s="429">
        <v>-7633</v>
      </c>
      <c r="H50" s="429">
        <v>-6050</v>
      </c>
      <c r="I50" s="428">
        <v>-5480</v>
      </c>
      <c r="J50" s="429">
        <v>-5396</v>
      </c>
      <c r="K50" s="429">
        <v>-4701</v>
      </c>
      <c r="L50" s="429">
        <v>-4311</v>
      </c>
      <c r="M50" s="428">
        <v>-2999</v>
      </c>
      <c r="N50" s="429"/>
      <c r="O50" s="429"/>
      <c r="P50" s="429">
        <v>-4311</v>
      </c>
      <c r="Q50" s="428">
        <v>-2999</v>
      </c>
      <c r="R50" s="429"/>
      <c r="S50" s="429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</row>
    <row r="51" spans="1:72" ht="12" customHeight="1">
      <c r="A51" s="138"/>
      <c r="B51" s="91"/>
      <c r="C51" s="91"/>
      <c r="D51" s="431"/>
      <c r="E51" s="430"/>
      <c r="F51" s="431"/>
      <c r="G51" s="431"/>
      <c r="H51" s="431"/>
      <c r="I51" s="430"/>
      <c r="J51" s="431"/>
      <c r="K51" s="431"/>
      <c r="L51" s="431"/>
      <c r="M51" s="430"/>
      <c r="N51" s="431"/>
      <c r="O51" s="431"/>
      <c r="P51" s="431"/>
      <c r="Q51" s="430"/>
      <c r="R51" s="431"/>
      <c r="S51" s="431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</row>
    <row r="52" spans="1:72" s="227" customFormat="1" ht="12" customHeight="1">
      <c r="A52" s="142"/>
      <c r="B52" s="319" t="s">
        <v>223</v>
      </c>
      <c r="C52" s="319"/>
      <c r="D52" s="433">
        <v>-24</v>
      </c>
      <c r="E52" s="432">
        <v>102</v>
      </c>
      <c r="F52" s="433">
        <v>-32</v>
      </c>
      <c r="G52" s="433">
        <v>32</v>
      </c>
      <c r="H52" s="433">
        <v>309</v>
      </c>
      <c r="I52" s="432">
        <v>-2</v>
      </c>
      <c r="J52" s="433">
        <v>-123</v>
      </c>
      <c r="K52" s="433">
        <v>159</v>
      </c>
      <c r="L52" s="433">
        <v>395</v>
      </c>
      <c r="M52" s="432">
        <v>-88</v>
      </c>
      <c r="N52" s="433"/>
      <c r="O52" s="433"/>
      <c r="P52" s="433">
        <v>395</v>
      </c>
      <c r="Q52" s="432">
        <v>-88</v>
      </c>
      <c r="R52" s="433"/>
      <c r="S52" s="433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401"/>
      <c r="AF52" s="401"/>
      <c r="AG52" s="401"/>
      <c r="AH52" s="401"/>
      <c r="AI52" s="401"/>
      <c r="AJ52" s="401"/>
      <c r="AK52" s="401"/>
      <c r="AL52" s="401"/>
      <c r="AM52" s="401"/>
      <c r="AN52" s="401"/>
      <c r="AO52" s="401"/>
      <c r="AP52" s="401"/>
      <c r="AQ52" s="401"/>
      <c r="AR52" s="401"/>
      <c r="AS52" s="401"/>
      <c r="AT52" s="401"/>
      <c r="AU52" s="401"/>
      <c r="AV52" s="401"/>
      <c r="AW52" s="401"/>
      <c r="AX52" s="401"/>
      <c r="AY52" s="401"/>
      <c r="AZ52" s="401"/>
      <c r="BA52" s="401"/>
      <c r="BB52" s="401"/>
      <c r="BC52" s="401"/>
      <c r="BD52" s="401"/>
      <c r="BE52" s="401"/>
      <c r="BF52" s="401"/>
      <c r="BG52" s="401"/>
      <c r="BH52" s="401"/>
      <c r="BI52" s="401"/>
      <c r="BJ52" s="401"/>
      <c r="BK52" s="401"/>
      <c r="BL52" s="401"/>
      <c r="BM52" s="401"/>
      <c r="BN52" s="401"/>
      <c r="BO52" s="401"/>
      <c r="BP52" s="401"/>
      <c r="BQ52" s="401"/>
      <c r="BR52" s="401"/>
      <c r="BS52" s="401"/>
      <c r="BT52" s="401"/>
    </row>
    <row r="53" spans="1:72" ht="12" customHeight="1">
      <c r="A53" s="138"/>
      <c r="B53" s="91"/>
      <c r="C53" s="91"/>
      <c r="D53" s="435"/>
      <c r="E53" s="434"/>
      <c r="F53" s="435"/>
      <c r="G53" s="435"/>
      <c r="H53" s="435"/>
      <c r="I53" s="434"/>
      <c r="J53" s="435"/>
      <c r="K53" s="435"/>
      <c r="L53" s="435"/>
      <c r="M53" s="434"/>
      <c r="N53" s="435"/>
      <c r="O53" s="435"/>
      <c r="P53" s="435"/>
      <c r="Q53" s="434"/>
      <c r="R53" s="435"/>
      <c r="S53" s="435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</row>
    <row r="54" spans="1:72" s="233" customFormat="1" ht="12" customHeight="1">
      <c r="A54" s="341" t="s">
        <v>163</v>
      </c>
      <c r="B54" s="102"/>
      <c r="C54" s="102"/>
      <c r="D54" s="425">
        <v>13996</v>
      </c>
      <c r="E54" s="424">
        <f>E48+E50+E52</f>
        <v>16033</v>
      </c>
      <c r="F54" s="425">
        <f>F48+F50+F52</f>
        <v>15876</v>
      </c>
      <c r="G54" s="425">
        <f>G48+G50+G52</f>
        <v>3356</v>
      </c>
      <c r="H54" s="425">
        <f>H48+H50+H52</f>
        <v>6881</v>
      </c>
      <c r="I54" s="424">
        <f>I48+I50+I52</f>
        <v>14800</v>
      </c>
      <c r="J54" s="425">
        <v>24652</v>
      </c>
      <c r="K54" s="425">
        <v>9871</v>
      </c>
      <c r="L54" s="425">
        <f>L48+L50+L52</f>
        <v>11182</v>
      </c>
      <c r="M54" s="424">
        <f>M48+M50+M52</f>
        <v>18895</v>
      </c>
      <c r="N54" s="425"/>
      <c r="O54" s="425"/>
      <c r="P54" s="425">
        <f>P48+P50+P52</f>
        <v>11809</v>
      </c>
      <c r="Q54" s="424">
        <f>Q48+Q50+Q52</f>
        <v>18086</v>
      </c>
      <c r="R54" s="425"/>
      <c r="S54" s="425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402"/>
      <c r="AF54" s="402"/>
      <c r="AG54" s="402"/>
      <c r="AH54" s="402"/>
      <c r="AI54" s="402"/>
      <c r="AJ54" s="402"/>
      <c r="AK54" s="402"/>
      <c r="AL54" s="402"/>
      <c r="AM54" s="402"/>
      <c r="AN54" s="402"/>
      <c r="AO54" s="402"/>
      <c r="AP54" s="402"/>
      <c r="AQ54" s="402"/>
      <c r="AR54" s="402"/>
      <c r="AS54" s="402"/>
      <c r="AT54" s="402"/>
      <c r="AU54" s="402"/>
      <c r="AV54" s="402"/>
      <c r="AW54" s="402"/>
      <c r="AX54" s="402"/>
      <c r="AY54" s="402"/>
      <c r="AZ54" s="402"/>
      <c r="BA54" s="402"/>
      <c r="BB54" s="402"/>
      <c r="BC54" s="402"/>
      <c r="BD54" s="402"/>
      <c r="BE54" s="402"/>
      <c r="BF54" s="402"/>
      <c r="BG54" s="402"/>
      <c r="BH54" s="402"/>
      <c r="BI54" s="402"/>
      <c r="BJ54" s="402"/>
      <c r="BK54" s="402"/>
      <c r="BL54" s="402"/>
      <c r="BM54" s="402"/>
      <c r="BN54" s="402"/>
      <c r="BO54" s="402"/>
      <c r="BP54" s="402"/>
      <c r="BQ54" s="402"/>
      <c r="BR54" s="402"/>
      <c r="BS54" s="402"/>
      <c r="BT54" s="402"/>
    </row>
    <row r="55" spans="1:72" ht="12" customHeight="1">
      <c r="A55" s="138"/>
      <c r="B55" s="91"/>
      <c r="C55" s="91"/>
      <c r="D55" s="431"/>
      <c r="E55" s="430"/>
      <c r="F55" s="431"/>
      <c r="G55" s="431"/>
      <c r="H55" s="431"/>
      <c r="I55" s="430"/>
      <c r="J55" s="431"/>
      <c r="K55" s="431"/>
      <c r="L55" s="431"/>
      <c r="M55" s="430"/>
      <c r="N55" s="431"/>
      <c r="O55" s="431"/>
      <c r="P55" s="431"/>
      <c r="Q55" s="430"/>
      <c r="R55" s="431"/>
      <c r="S55" s="431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</row>
    <row r="56" spans="1:72" s="227" customFormat="1" ht="12" customHeight="1">
      <c r="A56" s="138"/>
      <c r="B56" s="91" t="s">
        <v>164</v>
      </c>
      <c r="C56" s="91"/>
      <c r="D56" s="433">
        <v>-3391</v>
      </c>
      <c r="E56" s="432">
        <v>-5326</v>
      </c>
      <c r="F56" s="433">
        <v>-3282</v>
      </c>
      <c r="G56" s="433">
        <v>16858</v>
      </c>
      <c r="H56" s="433">
        <v>-2067</v>
      </c>
      <c r="I56" s="432">
        <v>-3872</v>
      </c>
      <c r="J56" s="433">
        <v>-5311</v>
      </c>
      <c r="K56" s="433">
        <v>-4708</v>
      </c>
      <c r="L56" s="433">
        <v>-2295</v>
      </c>
      <c r="M56" s="432">
        <v>-3368</v>
      </c>
      <c r="N56" s="433"/>
      <c r="O56" s="433"/>
      <c r="P56" s="433">
        <v>-2295</v>
      </c>
      <c r="Q56" s="432">
        <v>-3368</v>
      </c>
      <c r="R56" s="433"/>
      <c r="S56" s="433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401"/>
      <c r="AF56" s="401"/>
      <c r="AG56" s="401"/>
      <c r="AH56" s="401"/>
      <c r="AI56" s="401"/>
      <c r="AJ56" s="401"/>
      <c r="AK56" s="401"/>
      <c r="AL56" s="401"/>
      <c r="AM56" s="401"/>
      <c r="AN56" s="401"/>
      <c r="AO56" s="401"/>
      <c r="AP56" s="401"/>
      <c r="AQ56" s="401"/>
      <c r="AR56" s="401"/>
      <c r="AS56" s="401"/>
      <c r="AT56" s="401"/>
      <c r="AU56" s="401"/>
      <c r="AV56" s="401"/>
      <c r="AW56" s="401"/>
      <c r="AX56" s="401"/>
      <c r="AY56" s="401"/>
      <c r="AZ56" s="401"/>
      <c r="BA56" s="401"/>
      <c r="BB56" s="401"/>
      <c r="BC56" s="401"/>
      <c r="BD56" s="401"/>
      <c r="BE56" s="401"/>
      <c r="BF56" s="401"/>
      <c r="BG56" s="401"/>
      <c r="BH56" s="401"/>
      <c r="BI56" s="401"/>
      <c r="BJ56" s="401"/>
      <c r="BK56" s="401"/>
      <c r="BL56" s="401"/>
      <c r="BM56" s="401"/>
      <c r="BN56" s="401"/>
      <c r="BO56" s="401"/>
      <c r="BP56" s="401"/>
      <c r="BQ56" s="401"/>
      <c r="BR56" s="401"/>
      <c r="BS56" s="401"/>
      <c r="BT56" s="401"/>
    </row>
    <row r="57" spans="1:72" ht="12" customHeight="1">
      <c r="A57" s="141"/>
      <c r="B57" s="100"/>
      <c r="C57" s="100"/>
      <c r="D57" s="423"/>
      <c r="E57" s="422"/>
      <c r="F57" s="423"/>
      <c r="G57" s="423"/>
      <c r="H57" s="423"/>
      <c r="I57" s="422"/>
      <c r="J57" s="423"/>
      <c r="K57" s="423"/>
      <c r="L57" s="423"/>
      <c r="M57" s="422"/>
      <c r="N57" s="423"/>
      <c r="O57" s="423"/>
      <c r="P57" s="423"/>
      <c r="Q57" s="422"/>
      <c r="R57" s="423"/>
      <c r="S57" s="423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</row>
    <row r="58" spans="1:72" ht="12" customHeight="1">
      <c r="A58" s="342" t="s">
        <v>184</v>
      </c>
      <c r="B58" s="160"/>
      <c r="C58" s="160"/>
      <c r="D58" s="437">
        <v>10605</v>
      </c>
      <c r="E58" s="436">
        <v>10707</v>
      </c>
      <c r="F58" s="437">
        <v>12594</v>
      </c>
      <c r="G58" s="437">
        <v>20214</v>
      </c>
      <c r="H58" s="437">
        <v>4814</v>
      </c>
      <c r="I58" s="436">
        <v>10928</v>
      </c>
      <c r="J58" s="437">
        <v>19341</v>
      </c>
      <c r="K58" s="437">
        <v>6075</v>
      </c>
      <c r="L58" s="437">
        <v>8887</v>
      </c>
      <c r="M58" s="436">
        <v>15527</v>
      </c>
      <c r="N58" s="437"/>
      <c r="O58" s="437"/>
      <c r="P58" s="437">
        <v>9514</v>
      </c>
      <c r="Q58" s="436">
        <v>14718</v>
      </c>
      <c r="R58" s="437"/>
      <c r="S58" s="437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</row>
    <row r="59" spans="1:72" s="361" customFormat="1" ht="12" customHeight="1">
      <c r="A59" s="358" t="s">
        <v>183</v>
      </c>
      <c r="B59" s="359"/>
      <c r="C59" s="359"/>
      <c r="D59" s="439">
        <v>860</v>
      </c>
      <c r="E59" s="438">
        <v>889</v>
      </c>
      <c r="F59" s="439">
        <v>1047</v>
      </c>
      <c r="G59" s="439">
        <v>307</v>
      </c>
      <c r="H59" s="439">
        <v>9526</v>
      </c>
      <c r="I59" s="438">
        <v>0</v>
      </c>
      <c r="J59" s="439">
        <v>0</v>
      </c>
      <c r="K59" s="439">
        <v>0</v>
      </c>
      <c r="L59" s="439">
        <v>0</v>
      </c>
      <c r="M59" s="438">
        <v>0</v>
      </c>
      <c r="N59" s="439"/>
      <c r="O59" s="439"/>
      <c r="P59" s="439">
        <v>0</v>
      </c>
      <c r="Q59" s="438">
        <v>0</v>
      </c>
      <c r="R59" s="439"/>
      <c r="S59" s="439"/>
      <c r="T59" s="360"/>
      <c r="U59" s="360"/>
      <c r="V59" s="360"/>
      <c r="W59" s="360"/>
      <c r="X59" s="360"/>
      <c r="Y59" s="360"/>
      <c r="Z59" s="360"/>
      <c r="AA59" s="360"/>
      <c r="AB59" s="360"/>
      <c r="AC59" s="360"/>
      <c r="AD59" s="360"/>
      <c r="AE59" s="403"/>
      <c r="AF59" s="403"/>
      <c r="AG59" s="403"/>
      <c r="AH59" s="403"/>
      <c r="AI59" s="403"/>
      <c r="AJ59" s="403"/>
      <c r="AK59" s="403"/>
      <c r="AL59" s="403"/>
      <c r="AM59" s="403"/>
      <c r="AN59" s="403"/>
      <c r="AO59" s="403"/>
      <c r="AP59" s="403"/>
      <c r="AQ59" s="403"/>
      <c r="AR59" s="403"/>
      <c r="AS59" s="403"/>
      <c r="AT59" s="403"/>
      <c r="AU59" s="403"/>
      <c r="AV59" s="403"/>
      <c r="AW59" s="403"/>
      <c r="AX59" s="403"/>
      <c r="AY59" s="403"/>
      <c r="AZ59" s="403"/>
      <c r="BA59" s="403"/>
      <c r="BB59" s="403"/>
      <c r="BC59" s="403"/>
      <c r="BD59" s="403"/>
      <c r="BE59" s="403"/>
      <c r="BF59" s="403"/>
      <c r="BG59" s="403"/>
      <c r="BH59" s="403"/>
      <c r="BI59" s="403"/>
      <c r="BJ59" s="403"/>
      <c r="BK59" s="403"/>
      <c r="BL59" s="403"/>
      <c r="BM59" s="403"/>
      <c r="BN59" s="403"/>
      <c r="BO59" s="403"/>
      <c r="BP59" s="403"/>
      <c r="BQ59" s="403"/>
      <c r="BR59" s="403"/>
      <c r="BS59" s="403"/>
      <c r="BT59" s="403"/>
    </row>
    <row r="60" spans="1:72" ht="12" customHeight="1">
      <c r="A60" s="259" t="s">
        <v>11</v>
      </c>
      <c r="B60" s="248"/>
      <c r="C60" s="248"/>
      <c r="D60" s="441">
        <v>11465</v>
      </c>
      <c r="E60" s="440">
        <f>SUM(E58:E59)</f>
        <v>11596</v>
      </c>
      <c r="F60" s="441">
        <f>SUM(F58:F59)</f>
        <v>13641</v>
      </c>
      <c r="G60" s="441">
        <f>SUM(G58:G59)</f>
        <v>20521</v>
      </c>
      <c r="H60" s="441">
        <f>SUM(H58:H59)</f>
        <v>14340</v>
      </c>
      <c r="I60" s="440">
        <v>10928</v>
      </c>
      <c r="J60" s="441">
        <v>19341</v>
      </c>
      <c r="K60" s="441">
        <v>5163</v>
      </c>
      <c r="L60" s="441">
        <f>SUM(L58:L59)</f>
        <v>8887</v>
      </c>
      <c r="M60" s="440">
        <f>SUM(M58:M59)</f>
        <v>15527</v>
      </c>
      <c r="N60" s="441"/>
      <c r="O60" s="441"/>
      <c r="P60" s="441">
        <f>SUM(P58:P59)</f>
        <v>9514</v>
      </c>
      <c r="Q60" s="440">
        <f>SUM(Q58:Q59)</f>
        <v>14718</v>
      </c>
      <c r="R60" s="441"/>
      <c r="S60" s="441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</row>
    <row r="61" spans="1:72" ht="12" customHeight="1">
      <c r="A61" s="138"/>
      <c r="B61" s="91"/>
      <c r="C61" s="91"/>
      <c r="D61" s="413"/>
      <c r="E61" s="412"/>
      <c r="F61" s="413"/>
      <c r="G61" s="413"/>
      <c r="H61" s="413"/>
      <c r="I61" s="412"/>
      <c r="J61" s="413"/>
      <c r="K61" s="413"/>
      <c r="L61" s="413"/>
      <c r="M61" s="412"/>
      <c r="N61" s="413"/>
      <c r="O61" s="413"/>
      <c r="P61" s="413"/>
      <c r="Q61" s="412"/>
      <c r="R61" s="413"/>
      <c r="S61" s="413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</row>
    <row r="62" spans="1:72" ht="12" customHeight="1">
      <c r="A62" s="343" t="s">
        <v>185</v>
      </c>
      <c r="B62" s="91"/>
      <c r="C62" s="91"/>
      <c r="D62" s="437">
        <v>194</v>
      </c>
      <c r="E62" s="436">
        <v>435</v>
      </c>
      <c r="F62" s="437">
        <v>-1330</v>
      </c>
      <c r="G62" s="437">
        <v>415</v>
      </c>
      <c r="H62" s="437">
        <v>-953</v>
      </c>
      <c r="I62" s="436">
        <v>159</v>
      </c>
      <c r="J62" s="437">
        <v>647</v>
      </c>
      <c r="K62" s="437">
        <v>-294</v>
      </c>
      <c r="L62" s="437">
        <v>659</v>
      </c>
      <c r="M62" s="436">
        <v>3969</v>
      </c>
      <c r="N62" s="437"/>
      <c r="O62" s="437"/>
      <c r="P62" s="437">
        <v>670</v>
      </c>
      <c r="Q62" s="436">
        <v>4166</v>
      </c>
      <c r="R62" s="437"/>
      <c r="S62" s="437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</row>
    <row r="63" spans="1:72" ht="12" customHeight="1">
      <c r="A63" s="343" t="s">
        <v>186</v>
      </c>
      <c r="B63" s="91"/>
      <c r="C63" s="91"/>
      <c r="D63" s="437">
        <v>-1</v>
      </c>
      <c r="E63" s="436">
        <v>-9</v>
      </c>
      <c r="F63" s="437">
        <v>35</v>
      </c>
      <c r="G63" s="437">
        <v>38</v>
      </c>
      <c r="H63" s="437">
        <v>-1</v>
      </c>
      <c r="I63" s="436">
        <v>13</v>
      </c>
      <c r="J63" s="437">
        <v>19</v>
      </c>
      <c r="K63" s="437">
        <v>-12</v>
      </c>
      <c r="L63" s="437">
        <v>75</v>
      </c>
      <c r="M63" s="436">
        <v>166</v>
      </c>
      <c r="N63" s="437"/>
      <c r="O63" s="437"/>
      <c r="P63" s="437">
        <v>75</v>
      </c>
      <c r="Q63" s="436">
        <v>166</v>
      </c>
      <c r="R63" s="437"/>
      <c r="S63" s="437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</row>
    <row r="64" spans="1:72" ht="12" customHeight="1">
      <c r="A64" s="344" t="s">
        <v>187</v>
      </c>
      <c r="B64" s="160"/>
      <c r="C64" s="160"/>
      <c r="D64" s="417">
        <v>193</v>
      </c>
      <c r="E64" s="436">
        <f>SUM(E62:E63)</f>
        <v>426</v>
      </c>
      <c r="F64" s="417">
        <f>SUM(F62:F63)</f>
        <v>-1295</v>
      </c>
      <c r="G64" s="417">
        <f>SUM(G62:G63)</f>
        <v>453</v>
      </c>
      <c r="H64" s="417">
        <v>-954</v>
      </c>
      <c r="I64" s="436">
        <v>172</v>
      </c>
      <c r="J64" s="417">
        <v>666</v>
      </c>
      <c r="K64" s="417">
        <v>-304</v>
      </c>
      <c r="L64" s="417">
        <f>SUM(L62:L63)</f>
        <v>734</v>
      </c>
      <c r="M64" s="436">
        <v>4135</v>
      </c>
      <c r="N64" s="417"/>
      <c r="O64" s="417"/>
      <c r="P64" s="417">
        <f>SUM(P62:P63)</f>
        <v>745</v>
      </c>
      <c r="Q64" s="436">
        <v>4332</v>
      </c>
      <c r="R64" s="417"/>
      <c r="S64" s="417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</row>
    <row r="65" spans="1:72" s="361" customFormat="1" ht="12" customHeight="1">
      <c r="A65" s="362" t="s">
        <v>188</v>
      </c>
      <c r="B65" s="359"/>
      <c r="C65" s="359"/>
      <c r="D65" s="439">
        <v>170</v>
      </c>
      <c r="E65" s="442">
        <v>295</v>
      </c>
      <c r="F65" s="439">
        <v>-1009</v>
      </c>
      <c r="G65" s="439">
        <v>269</v>
      </c>
      <c r="H65" s="439">
        <v>-12512</v>
      </c>
      <c r="I65" s="442">
        <v>0</v>
      </c>
      <c r="J65" s="439">
        <v>0</v>
      </c>
      <c r="K65" s="439"/>
      <c r="L65" s="439">
        <v>0</v>
      </c>
      <c r="M65" s="442">
        <v>0</v>
      </c>
      <c r="N65" s="439"/>
      <c r="O65" s="439"/>
      <c r="P65" s="439">
        <v>0</v>
      </c>
      <c r="Q65" s="442">
        <v>0</v>
      </c>
      <c r="R65" s="439"/>
      <c r="S65" s="439"/>
      <c r="T65" s="360"/>
      <c r="U65" s="360"/>
      <c r="V65" s="360"/>
      <c r="W65" s="360"/>
      <c r="X65" s="360"/>
      <c r="Y65" s="360"/>
      <c r="Z65" s="360"/>
      <c r="AA65" s="360"/>
      <c r="AB65" s="360"/>
      <c r="AC65" s="360"/>
      <c r="AD65" s="360"/>
      <c r="AE65" s="403"/>
      <c r="AF65" s="403"/>
      <c r="AG65" s="403"/>
      <c r="AH65" s="403"/>
      <c r="AI65" s="403"/>
      <c r="AJ65" s="403"/>
      <c r="AK65" s="403"/>
      <c r="AL65" s="403"/>
      <c r="AM65" s="403"/>
      <c r="AN65" s="403"/>
      <c r="AO65" s="403"/>
      <c r="AP65" s="403"/>
      <c r="AQ65" s="403"/>
      <c r="AR65" s="403"/>
      <c r="AS65" s="403"/>
      <c r="AT65" s="403"/>
      <c r="AU65" s="403"/>
      <c r="AV65" s="403"/>
      <c r="AW65" s="403"/>
      <c r="AX65" s="403"/>
      <c r="AY65" s="403"/>
      <c r="AZ65" s="403"/>
      <c r="BA65" s="403"/>
      <c r="BB65" s="403"/>
      <c r="BC65" s="403"/>
      <c r="BD65" s="403"/>
      <c r="BE65" s="403"/>
      <c r="BF65" s="403"/>
      <c r="BG65" s="403"/>
      <c r="BH65" s="403"/>
      <c r="BI65" s="403"/>
      <c r="BJ65" s="403"/>
      <c r="BK65" s="403"/>
      <c r="BL65" s="403"/>
      <c r="BM65" s="403"/>
      <c r="BN65" s="403"/>
      <c r="BO65" s="403"/>
      <c r="BP65" s="403"/>
      <c r="BQ65" s="403"/>
      <c r="BR65" s="403"/>
      <c r="BS65" s="403"/>
      <c r="BT65" s="403"/>
    </row>
    <row r="66" spans="1:72" ht="12" customHeight="1">
      <c r="A66" s="345" t="s">
        <v>189</v>
      </c>
      <c r="B66" s="243"/>
      <c r="C66" s="243"/>
      <c r="D66" s="441">
        <v>363</v>
      </c>
      <c r="E66" s="440">
        <f>SUM(E64:E65)</f>
        <v>721</v>
      </c>
      <c r="F66" s="441">
        <f>SUM(F64:F65)</f>
        <v>-2304</v>
      </c>
      <c r="G66" s="441">
        <f>SUM(G64:G65)</f>
        <v>722</v>
      </c>
      <c r="H66" s="441">
        <f>SUM(H64:H65)</f>
        <v>-13466</v>
      </c>
      <c r="I66" s="440">
        <v>172</v>
      </c>
      <c r="J66" s="441">
        <v>666</v>
      </c>
      <c r="K66" s="441">
        <v>-304</v>
      </c>
      <c r="L66" s="441">
        <f>SUM(L64:L65)</f>
        <v>734</v>
      </c>
      <c r="M66" s="440">
        <f>SUM(M64:M65)</f>
        <v>4135</v>
      </c>
      <c r="N66" s="441"/>
      <c r="O66" s="441"/>
      <c r="P66" s="441">
        <f>SUM(P64:P65)</f>
        <v>745</v>
      </c>
      <c r="Q66" s="440">
        <f>SUM(Q64:Q65)</f>
        <v>4332</v>
      </c>
      <c r="R66" s="441"/>
      <c r="S66" s="441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</row>
    <row r="67" spans="1:72" ht="12" customHeight="1">
      <c r="A67" s="346"/>
      <c r="B67" s="91"/>
      <c r="C67" s="91"/>
      <c r="D67" s="413"/>
      <c r="E67" s="412"/>
      <c r="F67" s="413"/>
      <c r="G67" s="413"/>
      <c r="H67" s="413"/>
      <c r="I67" s="412"/>
      <c r="J67" s="413"/>
      <c r="K67" s="413"/>
      <c r="L67" s="413"/>
      <c r="M67" s="412"/>
      <c r="N67" s="413"/>
      <c r="O67" s="413"/>
      <c r="P67" s="413"/>
      <c r="Q67" s="412"/>
      <c r="R67" s="413"/>
      <c r="S67" s="413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</row>
    <row r="68" spans="1:72" ht="12" customHeight="1">
      <c r="A68" s="344" t="s">
        <v>190</v>
      </c>
      <c r="B68" s="160"/>
      <c r="C68" s="160"/>
      <c r="D68" s="417">
        <v>10798</v>
      </c>
      <c r="E68" s="416">
        <f t="shared" ref="E68:H70" si="1">E58+E64</f>
        <v>11133</v>
      </c>
      <c r="F68" s="417">
        <f t="shared" si="1"/>
        <v>11299</v>
      </c>
      <c r="G68" s="417">
        <f t="shared" si="1"/>
        <v>20667</v>
      </c>
      <c r="H68" s="417">
        <f t="shared" si="1"/>
        <v>3860</v>
      </c>
      <c r="I68" s="416">
        <v>11100</v>
      </c>
      <c r="J68" s="417">
        <v>20007</v>
      </c>
      <c r="K68" s="417">
        <v>4859</v>
      </c>
      <c r="L68" s="417">
        <v>9621</v>
      </c>
      <c r="M68" s="416">
        <v>19662</v>
      </c>
      <c r="N68" s="417"/>
      <c r="O68" s="417"/>
      <c r="P68" s="417">
        <v>10259</v>
      </c>
      <c r="Q68" s="416">
        <v>19050</v>
      </c>
      <c r="R68" s="417"/>
      <c r="S68" s="417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</row>
    <row r="69" spans="1:72" s="361" customFormat="1" ht="12" customHeight="1">
      <c r="A69" s="362" t="s">
        <v>191</v>
      </c>
      <c r="B69" s="359"/>
      <c r="C69" s="359"/>
      <c r="D69" s="444">
        <v>1030</v>
      </c>
      <c r="E69" s="443">
        <f t="shared" si="1"/>
        <v>1184</v>
      </c>
      <c r="F69" s="444">
        <f t="shared" si="1"/>
        <v>38</v>
      </c>
      <c r="G69" s="444">
        <f t="shared" si="1"/>
        <v>576</v>
      </c>
      <c r="H69" s="444">
        <f t="shared" si="1"/>
        <v>-2986</v>
      </c>
      <c r="I69" s="443">
        <v>0</v>
      </c>
      <c r="J69" s="444">
        <v>0</v>
      </c>
      <c r="K69" s="444">
        <v>0</v>
      </c>
      <c r="L69" s="444">
        <v>0</v>
      </c>
      <c r="M69" s="443">
        <v>0</v>
      </c>
      <c r="N69" s="444"/>
      <c r="O69" s="444"/>
      <c r="P69" s="444">
        <v>0</v>
      </c>
      <c r="Q69" s="443">
        <v>0</v>
      </c>
      <c r="R69" s="444"/>
      <c r="S69" s="444"/>
      <c r="T69" s="360"/>
      <c r="U69" s="360"/>
      <c r="V69" s="360"/>
      <c r="W69" s="360"/>
      <c r="X69" s="360"/>
      <c r="Y69" s="360"/>
      <c r="Z69" s="360"/>
      <c r="AA69" s="360"/>
      <c r="AB69" s="360"/>
      <c r="AC69" s="360"/>
      <c r="AD69" s="360"/>
      <c r="AE69" s="403"/>
      <c r="AF69" s="403"/>
      <c r="AG69" s="403"/>
      <c r="AH69" s="403"/>
      <c r="AI69" s="403"/>
      <c r="AJ69" s="403"/>
      <c r="AK69" s="403"/>
      <c r="AL69" s="403"/>
      <c r="AM69" s="403"/>
      <c r="AN69" s="403"/>
      <c r="AO69" s="403"/>
      <c r="AP69" s="403"/>
      <c r="AQ69" s="403"/>
      <c r="AR69" s="403"/>
      <c r="AS69" s="403"/>
      <c r="AT69" s="403"/>
      <c r="AU69" s="403"/>
      <c r="AV69" s="403"/>
      <c r="AW69" s="403"/>
      <c r="AX69" s="403"/>
      <c r="AY69" s="403"/>
      <c r="AZ69" s="403"/>
      <c r="BA69" s="403"/>
      <c r="BB69" s="403"/>
      <c r="BC69" s="403"/>
      <c r="BD69" s="403"/>
      <c r="BE69" s="403"/>
      <c r="BF69" s="403"/>
      <c r="BG69" s="403"/>
      <c r="BH69" s="403"/>
      <c r="BI69" s="403"/>
      <c r="BJ69" s="403"/>
      <c r="BK69" s="403"/>
      <c r="BL69" s="403"/>
      <c r="BM69" s="403"/>
      <c r="BN69" s="403"/>
      <c r="BO69" s="403"/>
      <c r="BP69" s="403"/>
      <c r="BQ69" s="403"/>
      <c r="BR69" s="403"/>
      <c r="BS69" s="403"/>
      <c r="BT69" s="403"/>
    </row>
    <row r="70" spans="1:72" ht="12" customHeight="1">
      <c r="A70" s="345" t="s">
        <v>192</v>
      </c>
      <c r="B70" s="243"/>
      <c r="C70" s="243"/>
      <c r="D70" s="441">
        <v>11828</v>
      </c>
      <c r="E70" s="440">
        <f t="shared" si="1"/>
        <v>12317</v>
      </c>
      <c r="F70" s="441">
        <f t="shared" si="1"/>
        <v>11337</v>
      </c>
      <c r="G70" s="441">
        <f t="shared" si="1"/>
        <v>21243</v>
      </c>
      <c r="H70" s="441">
        <f t="shared" si="1"/>
        <v>874</v>
      </c>
      <c r="I70" s="440">
        <v>11100</v>
      </c>
      <c r="J70" s="441">
        <v>20007</v>
      </c>
      <c r="K70" s="441">
        <v>4859</v>
      </c>
      <c r="L70" s="441">
        <f>L60+L66</f>
        <v>9621</v>
      </c>
      <c r="M70" s="440">
        <f>M60+M66</f>
        <v>19662</v>
      </c>
      <c r="N70" s="441"/>
      <c r="O70" s="441"/>
      <c r="P70" s="441">
        <f>P60+P66</f>
        <v>10259</v>
      </c>
      <c r="Q70" s="440">
        <f>Q60+Q66</f>
        <v>19050</v>
      </c>
      <c r="R70" s="441"/>
      <c r="S70" s="441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</row>
    <row r="71" spans="1:72" ht="12" customHeight="1">
      <c r="A71" s="138"/>
      <c r="B71" s="91"/>
      <c r="C71" s="91"/>
      <c r="D71" s="413"/>
      <c r="E71" s="412"/>
      <c r="F71" s="413"/>
      <c r="G71" s="413"/>
      <c r="H71" s="413"/>
      <c r="I71" s="412"/>
      <c r="J71" s="413"/>
      <c r="K71" s="413"/>
      <c r="L71" s="413"/>
      <c r="M71" s="412"/>
      <c r="N71" s="413"/>
      <c r="O71" s="413"/>
      <c r="P71" s="413"/>
      <c r="Q71" s="412"/>
      <c r="R71" s="413"/>
      <c r="S71" s="413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</row>
    <row r="72" spans="1:72" s="231" customFormat="1" ht="12" customHeight="1">
      <c r="A72" s="256" t="s">
        <v>193</v>
      </c>
      <c r="B72" s="161"/>
      <c r="C72" s="161"/>
      <c r="D72" s="446"/>
      <c r="E72" s="445"/>
      <c r="F72" s="446"/>
      <c r="G72" s="446"/>
      <c r="H72" s="446"/>
      <c r="I72" s="445"/>
      <c r="J72" s="446"/>
      <c r="K72" s="446"/>
      <c r="L72" s="446"/>
      <c r="M72" s="445"/>
      <c r="N72" s="446"/>
      <c r="O72" s="446"/>
      <c r="P72" s="446"/>
      <c r="Q72" s="445"/>
      <c r="R72" s="446"/>
      <c r="S72" s="446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402"/>
      <c r="AF72" s="402"/>
      <c r="AG72" s="402"/>
      <c r="AH72" s="402"/>
      <c r="AI72" s="402"/>
      <c r="AJ72" s="402"/>
      <c r="AK72" s="402"/>
      <c r="AL72" s="402"/>
      <c r="AM72" s="402"/>
      <c r="AN72" s="402"/>
      <c r="AO72" s="402"/>
      <c r="AP72" s="402"/>
      <c r="AQ72" s="402"/>
      <c r="AR72" s="402"/>
      <c r="AS72" s="402"/>
      <c r="AT72" s="402"/>
      <c r="AU72" s="402"/>
      <c r="AV72" s="402"/>
      <c r="AW72" s="402"/>
      <c r="AX72" s="402"/>
      <c r="AY72" s="402"/>
      <c r="AZ72" s="402"/>
      <c r="BA72" s="402"/>
      <c r="BB72" s="402"/>
      <c r="BC72" s="402"/>
      <c r="BD72" s="402"/>
      <c r="BE72" s="402"/>
      <c r="BF72" s="402"/>
      <c r="BG72" s="402"/>
      <c r="BH72" s="402"/>
      <c r="BI72" s="402"/>
      <c r="BJ72" s="402"/>
      <c r="BK72" s="402"/>
      <c r="BL72" s="402"/>
      <c r="BM72" s="402"/>
      <c r="BN72" s="402"/>
      <c r="BO72" s="402"/>
      <c r="BP72" s="402"/>
      <c r="BQ72" s="402"/>
      <c r="BR72" s="402"/>
      <c r="BS72" s="402"/>
      <c r="BT72" s="402"/>
    </row>
    <row r="73" spans="1:72" s="231" customFormat="1" ht="12" customHeight="1">
      <c r="A73" s="162" t="s">
        <v>165</v>
      </c>
      <c r="B73" s="160"/>
      <c r="C73" s="160"/>
      <c r="D73" s="417">
        <v>10715</v>
      </c>
      <c r="E73" s="416">
        <f>SUM(E74:E75)</f>
        <v>11370</v>
      </c>
      <c r="F73" s="417">
        <f>SUM(F74:F75)</f>
        <v>12440</v>
      </c>
      <c r="G73" s="417">
        <f>SUM(G74:G75)</f>
        <v>19754</v>
      </c>
      <c r="H73" s="417">
        <v>13592</v>
      </c>
      <c r="I73" s="416">
        <v>10320</v>
      </c>
      <c r="J73" s="417">
        <v>18129</v>
      </c>
      <c r="K73" s="417">
        <v>4686</v>
      </c>
      <c r="L73" s="417">
        <v>8009</v>
      </c>
      <c r="M73" s="416">
        <v>14509</v>
      </c>
      <c r="N73" s="417"/>
      <c r="O73" s="417"/>
      <c r="P73" s="417">
        <v>8704</v>
      </c>
      <c r="Q73" s="416">
        <v>13744</v>
      </c>
      <c r="R73" s="417"/>
      <c r="S73" s="417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402"/>
      <c r="AF73" s="402"/>
      <c r="AG73" s="402"/>
      <c r="AH73" s="402"/>
      <c r="AI73" s="402"/>
      <c r="AJ73" s="402"/>
      <c r="AK73" s="402"/>
      <c r="AL73" s="402"/>
      <c r="AM73" s="402"/>
      <c r="AN73" s="402"/>
      <c r="AO73" s="402"/>
      <c r="AP73" s="402"/>
      <c r="AQ73" s="402"/>
      <c r="AR73" s="402"/>
      <c r="AS73" s="402"/>
      <c r="AT73" s="402"/>
      <c r="AU73" s="402"/>
      <c r="AV73" s="402"/>
      <c r="AW73" s="402"/>
      <c r="AX73" s="402"/>
      <c r="AY73" s="402"/>
      <c r="AZ73" s="402"/>
      <c r="BA73" s="402"/>
      <c r="BB73" s="402"/>
      <c r="BC73" s="402"/>
      <c r="BD73" s="402"/>
      <c r="BE73" s="402"/>
      <c r="BF73" s="402"/>
      <c r="BG73" s="402"/>
      <c r="BH73" s="402"/>
      <c r="BI73" s="402"/>
      <c r="BJ73" s="402"/>
      <c r="BK73" s="402"/>
      <c r="BL73" s="402"/>
      <c r="BM73" s="402"/>
      <c r="BN73" s="402"/>
      <c r="BO73" s="402"/>
      <c r="BP73" s="402"/>
      <c r="BQ73" s="402"/>
      <c r="BR73" s="402"/>
      <c r="BS73" s="402"/>
      <c r="BT73" s="402"/>
    </row>
    <row r="74" spans="1:72" s="231" customFormat="1" ht="12" customHeight="1">
      <c r="A74" s="162"/>
      <c r="B74" s="246" t="s">
        <v>195</v>
      </c>
      <c r="C74" s="160"/>
      <c r="D74" s="437">
        <v>10052</v>
      </c>
      <c r="E74" s="416">
        <v>10682</v>
      </c>
      <c r="F74" s="437">
        <v>11630</v>
      </c>
      <c r="G74" s="437">
        <v>19512</v>
      </c>
      <c r="H74" s="437">
        <v>4104</v>
      </c>
      <c r="I74" s="416">
        <v>10320</v>
      </c>
      <c r="J74" s="437">
        <v>18129</v>
      </c>
      <c r="K74" s="437">
        <v>4686</v>
      </c>
      <c r="L74" s="437">
        <v>8009</v>
      </c>
      <c r="M74" s="416">
        <v>14509</v>
      </c>
      <c r="N74" s="437"/>
      <c r="O74" s="437"/>
      <c r="P74" s="437">
        <v>8704</v>
      </c>
      <c r="Q74" s="416">
        <v>13744</v>
      </c>
      <c r="R74" s="437"/>
      <c r="S74" s="437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402"/>
      <c r="AF74" s="402"/>
      <c r="AG74" s="402"/>
      <c r="AH74" s="402"/>
      <c r="AI74" s="402"/>
      <c r="AJ74" s="402"/>
      <c r="AK74" s="402"/>
      <c r="AL74" s="402"/>
      <c r="AM74" s="402"/>
      <c r="AN74" s="402"/>
      <c r="AO74" s="402"/>
      <c r="AP74" s="402"/>
      <c r="AQ74" s="402"/>
      <c r="AR74" s="402"/>
      <c r="AS74" s="402"/>
      <c r="AT74" s="402"/>
      <c r="AU74" s="402"/>
      <c r="AV74" s="402"/>
      <c r="AW74" s="402"/>
      <c r="AX74" s="402"/>
      <c r="AY74" s="402"/>
      <c r="AZ74" s="402"/>
      <c r="BA74" s="402"/>
      <c r="BB74" s="402"/>
      <c r="BC74" s="402"/>
      <c r="BD74" s="402"/>
      <c r="BE74" s="402"/>
      <c r="BF74" s="402"/>
      <c r="BG74" s="402"/>
      <c r="BH74" s="402"/>
      <c r="BI74" s="402"/>
      <c r="BJ74" s="402"/>
      <c r="BK74" s="402"/>
      <c r="BL74" s="402"/>
      <c r="BM74" s="402"/>
      <c r="BN74" s="402"/>
      <c r="BO74" s="402"/>
      <c r="BP74" s="402"/>
      <c r="BQ74" s="402"/>
      <c r="BR74" s="402"/>
      <c r="BS74" s="402"/>
      <c r="BT74" s="402"/>
    </row>
    <row r="75" spans="1:72" s="364" customFormat="1" ht="12" customHeight="1">
      <c r="A75" s="365"/>
      <c r="B75" s="366" t="s">
        <v>196</v>
      </c>
      <c r="C75" s="367"/>
      <c r="D75" s="439">
        <v>663</v>
      </c>
      <c r="E75" s="442">
        <v>688</v>
      </c>
      <c r="F75" s="439">
        <v>810</v>
      </c>
      <c r="G75" s="439">
        <v>242</v>
      </c>
      <c r="H75" s="439">
        <v>9488</v>
      </c>
      <c r="I75" s="442">
        <v>0</v>
      </c>
      <c r="J75" s="439">
        <v>0</v>
      </c>
      <c r="K75" s="439">
        <v>0</v>
      </c>
      <c r="L75" s="439">
        <v>0</v>
      </c>
      <c r="M75" s="442">
        <v>0</v>
      </c>
      <c r="N75" s="439"/>
      <c r="O75" s="439"/>
      <c r="P75" s="439">
        <v>0</v>
      </c>
      <c r="Q75" s="442">
        <v>0</v>
      </c>
      <c r="R75" s="439"/>
      <c r="S75" s="439"/>
      <c r="T75" s="363"/>
      <c r="U75" s="363"/>
      <c r="V75" s="363"/>
      <c r="W75" s="363"/>
      <c r="X75" s="363"/>
      <c r="Y75" s="363"/>
      <c r="Z75" s="363"/>
      <c r="AA75" s="363"/>
      <c r="AB75" s="363"/>
      <c r="AC75" s="363"/>
      <c r="AD75" s="363"/>
      <c r="AE75" s="404"/>
      <c r="AF75" s="404"/>
      <c r="AG75" s="404"/>
      <c r="AH75" s="404"/>
      <c r="AI75" s="404"/>
      <c r="AJ75" s="404"/>
      <c r="AK75" s="404"/>
      <c r="AL75" s="404"/>
      <c r="AM75" s="404"/>
      <c r="AN75" s="404"/>
      <c r="AO75" s="404"/>
      <c r="AP75" s="404"/>
      <c r="AQ75" s="404"/>
      <c r="AR75" s="404"/>
      <c r="AS75" s="404"/>
      <c r="AT75" s="404"/>
      <c r="AU75" s="404"/>
      <c r="AV75" s="404"/>
      <c r="AW75" s="404"/>
      <c r="AX75" s="404"/>
      <c r="AY75" s="404"/>
      <c r="AZ75" s="404"/>
      <c r="BA75" s="404"/>
      <c r="BB75" s="404"/>
      <c r="BC75" s="404"/>
      <c r="BD75" s="404"/>
      <c r="BE75" s="404"/>
      <c r="BF75" s="404"/>
      <c r="BG75" s="404"/>
      <c r="BH75" s="404"/>
      <c r="BI75" s="404"/>
      <c r="BJ75" s="404"/>
      <c r="BK75" s="404"/>
      <c r="BL75" s="404"/>
      <c r="BM75" s="404"/>
      <c r="BN75" s="404"/>
      <c r="BO75" s="404"/>
      <c r="BP75" s="404"/>
      <c r="BQ75" s="404"/>
      <c r="BR75" s="404"/>
      <c r="BS75" s="404"/>
      <c r="BT75" s="404"/>
    </row>
    <row r="76" spans="1:72" s="231" customFormat="1" ht="12" customHeight="1">
      <c r="A76" s="162"/>
      <c r="B76" s="234"/>
      <c r="C76" s="160"/>
      <c r="D76" s="437"/>
      <c r="E76" s="485"/>
      <c r="F76" s="437"/>
      <c r="G76" s="437"/>
      <c r="H76" s="437"/>
      <c r="I76" s="485"/>
      <c r="J76" s="437"/>
      <c r="K76" s="437"/>
      <c r="L76" s="437"/>
      <c r="M76" s="485"/>
      <c r="N76" s="437"/>
      <c r="O76" s="437"/>
      <c r="P76" s="437"/>
      <c r="Q76" s="485"/>
      <c r="R76" s="437"/>
      <c r="S76" s="437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402"/>
      <c r="AF76" s="402"/>
      <c r="AG76" s="402"/>
      <c r="AH76" s="402"/>
      <c r="AI76" s="402"/>
      <c r="AJ76" s="402"/>
      <c r="AK76" s="402"/>
      <c r="AL76" s="402"/>
      <c r="AM76" s="402"/>
      <c r="AN76" s="402"/>
      <c r="AO76" s="402"/>
      <c r="AP76" s="402"/>
      <c r="AQ76" s="402"/>
      <c r="AR76" s="402"/>
      <c r="AS76" s="402"/>
      <c r="AT76" s="402"/>
      <c r="AU76" s="402"/>
      <c r="AV76" s="402"/>
      <c r="AW76" s="402"/>
      <c r="AX76" s="402"/>
      <c r="AY76" s="402"/>
      <c r="AZ76" s="402"/>
      <c r="BA76" s="402"/>
      <c r="BB76" s="402"/>
      <c r="BC76" s="402"/>
      <c r="BD76" s="402"/>
      <c r="BE76" s="402"/>
      <c r="BF76" s="402"/>
      <c r="BG76" s="402"/>
      <c r="BH76" s="402"/>
      <c r="BI76" s="402"/>
      <c r="BJ76" s="402"/>
      <c r="BK76" s="402"/>
      <c r="BL76" s="402"/>
      <c r="BM76" s="402"/>
      <c r="BN76" s="402"/>
      <c r="BO76" s="402"/>
      <c r="BP76" s="402"/>
      <c r="BQ76" s="402"/>
      <c r="BR76" s="402"/>
      <c r="BS76" s="402"/>
      <c r="BT76" s="402"/>
    </row>
    <row r="77" spans="1:72" s="231" customFormat="1" ht="12" customHeight="1">
      <c r="A77" s="347" t="s">
        <v>12</v>
      </c>
      <c r="B77" s="246"/>
      <c r="C77" s="160"/>
      <c r="D77" s="437">
        <v>750</v>
      </c>
      <c r="E77" s="485">
        <f>SUM(E78:E79)</f>
        <v>226</v>
      </c>
      <c r="F77" s="437">
        <f>SUM(F78:F79)</f>
        <v>1201</v>
      </c>
      <c r="G77" s="437">
        <f>SUM(G78:G79)</f>
        <v>767</v>
      </c>
      <c r="H77" s="437">
        <v>748</v>
      </c>
      <c r="I77" s="485">
        <v>608</v>
      </c>
      <c r="J77" s="437">
        <v>1212</v>
      </c>
      <c r="K77" s="437">
        <v>477</v>
      </c>
      <c r="L77" s="437">
        <v>878</v>
      </c>
      <c r="M77" s="485">
        <v>1018</v>
      </c>
      <c r="N77" s="437"/>
      <c r="O77" s="437"/>
      <c r="P77" s="437">
        <v>810</v>
      </c>
      <c r="Q77" s="485">
        <v>974</v>
      </c>
      <c r="R77" s="437"/>
      <c r="S77" s="437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402"/>
      <c r="AF77" s="402"/>
      <c r="AG77" s="402"/>
      <c r="AH77" s="402"/>
      <c r="AI77" s="402"/>
      <c r="AJ77" s="402"/>
      <c r="AK77" s="402"/>
      <c r="AL77" s="402"/>
      <c r="AM77" s="402"/>
      <c r="AN77" s="402"/>
      <c r="AO77" s="402"/>
      <c r="AP77" s="402"/>
      <c r="AQ77" s="402"/>
      <c r="AR77" s="402"/>
      <c r="AS77" s="402"/>
      <c r="AT77" s="402"/>
      <c r="AU77" s="402"/>
      <c r="AV77" s="402"/>
      <c r="AW77" s="402"/>
      <c r="AX77" s="402"/>
      <c r="AY77" s="402"/>
      <c r="AZ77" s="402"/>
      <c r="BA77" s="402"/>
      <c r="BB77" s="402"/>
      <c r="BC77" s="402"/>
      <c r="BD77" s="402"/>
      <c r="BE77" s="402"/>
      <c r="BF77" s="402"/>
      <c r="BG77" s="402"/>
      <c r="BH77" s="402"/>
      <c r="BI77" s="402"/>
      <c r="BJ77" s="402"/>
      <c r="BK77" s="402"/>
      <c r="BL77" s="402"/>
      <c r="BM77" s="402"/>
      <c r="BN77" s="402"/>
      <c r="BO77" s="402"/>
      <c r="BP77" s="402"/>
      <c r="BQ77" s="402"/>
      <c r="BR77" s="402"/>
      <c r="BS77" s="402"/>
      <c r="BT77" s="402"/>
    </row>
    <row r="78" spans="1:72" s="231" customFormat="1" ht="12" customHeight="1">
      <c r="A78" s="343"/>
      <c r="B78" s="246" t="s">
        <v>195</v>
      </c>
      <c r="C78" s="160"/>
      <c r="D78" s="437">
        <v>553</v>
      </c>
      <c r="E78" s="485">
        <v>25</v>
      </c>
      <c r="F78" s="437">
        <v>964</v>
      </c>
      <c r="G78" s="437">
        <v>702</v>
      </c>
      <c r="H78" s="437">
        <v>710</v>
      </c>
      <c r="I78" s="485">
        <v>608</v>
      </c>
      <c r="J78" s="437">
        <v>1212</v>
      </c>
      <c r="K78" s="437">
        <v>477</v>
      </c>
      <c r="L78" s="437">
        <v>878</v>
      </c>
      <c r="M78" s="485">
        <v>1018</v>
      </c>
      <c r="N78" s="437"/>
      <c r="O78" s="437"/>
      <c r="P78" s="437">
        <v>810</v>
      </c>
      <c r="Q78" s="485">
        <v>974</v>
      </c>
      <c r="R78" s="437"/>
      <c r="S78" s="437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402"/>
      <c r="AF78" s="402"/>
      <c r="AG78" s="402"/>
      <c r="AH78" s="402"/>
      <c r="AI78" s="402"/>
      <c r="AJ78" s="402"/>
      <c r="AK78" s="402"/>
      <c r="AL78" s="402"/>
      <c r="AM78" s="402"/>
      <c r="AN78" s="402"/>
      <c r="AO78" s="402"/>
      <c r="AP78" s="402"/>
      <c r="AQ78" s="402"/>
      <c r="AR78" s="402"/>
      <c r="AS78" s="402"/>
      <c r="AT78" s="402"/>
      <c r="AU78" s="402"/>
      <c r="AV78" s="402"/>
      <c r="AW78" s="402"/>
      <c r="AX78" s="402"/>
      <c r="AY78" s="402"/>
      <c r="AZ78" s="402"/>
      <c r="BA78" s="402"/>
      <c r="BB78" s="402"/>
      <c r="BC78" s="402"/>
      <c r="BD78" s="402"/>
      <c r="BE78" s="402"/>
      <c r="BF78" s="402"/>
      <c r="BG78" s="402"/>
      <c r="BH78" s="402"/>
      <c r="BI78" s="402"/>
      <c r="BJ78" s="402"/>
      <c r="BK78" s="402"/>
      <c r="BL78" s="402"/>
      <c r="BM78" s="402"/>
      <c r="BN78" s="402"/>
      <c r="BO78" s="402"/>
      <c r="BP78" s="402"/>
      <c r="BQ78" s="402"/>
      <c r="BR78" s="402"/>
      <c r="BS78" s="402"/>
      <c r="BT78" s="402"/>
    </row>
    <row r="79" spans="1:72" s="364" customFormat="1" ht="12" customHeight="1">
      <c r="A79" s="362"/>
      <c r="B79" s="366" t="s">
        <v>196</v>
      </c>
      <c r="C79" s="367"/>
      <c r="D79" s="439">
        <v>197</v>
      </c>
      <c r="E79" s="442">
        <v>201</v>
      </c>
      <c r="F79" s="439">
        <v>237</v>
      </c>
      <c r="G79" s="439">
        <v>65</v>
      </c>
      <c r="H79" s="439">
        <v>38</v>
      </c>
      <c r="I79" s="442">
        <v>0</v>
      </c>
      <c r="J79" s="439">
        <v>0</v>
      </c>
      <c r="K79" s="439">
        <v>0</v>
      </c>
      <c r="L79" s="439">
        <v>0</v>
      </c>
      <c r="M79" s="442">
        <v>0</v>
      </c>
      <c r="N79" s="439"/>
      <c r="O79" s="439"/>
      <c r="P79" s="439">
        <v>0</v>
      </c>
      <c r="Q79" s="442">
        <v>0</v>
      </c>
      <c r="R79" s="439"/>
      <c r="S79" s="439"/>
      <c r="T79" s="363"/>
      <c r="U79" s="363"/>
      <c r="V79" s="363"/>
      <c r="W79" s="363"/>
      <c r="X79" s="363"/>
      <c r="Y79" s="363"/>
      <c r="Z79" s="363"/>
      <c r="AA79" s="363"/>
      <c r="AB79" s="363"/>
      <c r="AC79" s="363"/>
      <c r="AD79" s="363"/>
      <c r="AE79" s="404"/>
      <c r="AF79" s="404"/>
      <c r="AG79" s="404"/>
      <c r="AH79" s="404"/>
      <c r="AI79" s="404"/>
      <c r="AJ79" s="404"/>
      <c r="AK79" s="404"/>
      <c r="AL79" s="404"/>
      <c r="AM79" s="404"/>
      <c r="AN79" s="404"/>
      <c r="AO79" s="404"/>
      <c r="AP79" s="404"/>
      <c r="AQ79" s="404"/>
      <c r="AR79" s="404"/>
      <c r="AS79" s="404"/>
      <c r="AT79" s="404"/>
      <c r="AU79" s="404"/>
      <c r="AV79" s="404"/>
      <c r="AW79" s="404"/>
      <c r="AX79" s="404"/>
      <c r="AY79" s="404"/>
      <c r="AZ79" s="404"/>
      <c r="BA79" s="404"/>
      <c r="BB79" s="404"/>
      <c r="BC79" s="404"/>
      <c r="BD79" s="404"/>
      <c r="BE79" s="404"/>
      <c r="BF79" s="404"/>
      <c r="BG79" s="404"/>
      <c r="BH79" s="404"/>
      <c r="BI79" s="404"/>
      <c r="BJ79" s="404"/>
      <c r="BK79" s="404"/>
      <c r="BL79" s="404"/>
      <c r="BM79" s="404"/>
      <c r="BN79" s="404"/>
      <c r="BO79" s="404"/>
      <c r="BP79" s="404"/>
      <c r="BQ79" s="404"/>
      <c r="BR79" s="404"/>
      <c r="BS79" s="404"/>
      <c r="BT79" s="404"/>
    </row>
    <row r="80" spans="1:72" s="231" customFormat="1" ht="12" customHeight="1" thickBot="1">
      <c r="A80" s="251"/>
      <c r="B80" s="249"/>
      <c r="C80" s="249"/>
      <c r="D80" s="448">
        <v>11465</v>
      </c>
      <c r="E80" s="447">
        <f>SUM(E73,E77)</f>
        <v>11596</v>
      </c>
      <c r="F80" s="448">
        <f>SUM(F73,F77)</f>
        <v>13641</v>
      </c>
      <c r="G80" s="448">
        <f>SUM(G73,G77)</f>
        <v>20521</v>
      </c>
      <c r="H80" s="448">
        <f>SUM(H73,H77)</f>
        <v>14340</v>
      </c>
      <c r="I80" s="447">
        <v>10928</v>
      </c>
      <c r="J80" s="448">
        <v>19341</v>
      </c>
      <c r="K80" s="448">
        <v>5163</v>
      </c>
      <c r="L80" s="448">
        <f>SUM(L73,L77)</f>
        <v>8887</v>
      </c>
      <c r="M80" s="447">
        <f>SUM(M73,M77)</f>
        <v>15527</v>
      </c>
      <c r="N80" s="448"/>
      <c r="O80" s="448"/>
      <c r="P80" s="448">
        <f>SUM(P73,P77)</f>
        <v>9514</v>
      </c>
      <c r="Q80" s="447">
        <f>SUM(Q73,Q77)</f>
        <v>14718</v>
      </c>
      <c r="R80" s="448"/>
      <c r="S80" s="448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402"/>
      <c r="AF80" s="402"/>
      <c r="AG80" s="402"/>
      <c r="AH80" s="402"/>
      <c r="AI80" s="402"/>
      <c r="AJ80" s="402"/>
      <c r="AK80" s="402"/>
      <c r="AL80" s="402"/>
      <c r="AM80" s="402"/>
      <c r="AN80" s="402"/>
      <c r="AO80" s="402"/>
      <c r="AP80" s="402"/>
      <c r="AQ80" s="402"/>
      <c r="AR80" s="402"/>
      <c r="AS80" s="402"/>
      <c r="AT80" s="402"/>
      <c r="AU80" s="402"/>
      <c r="AV80" s="402"/>
      <c r="AW80" s="402"/>
      <c r="AX80" s="402"/>
      <c r="AY80" s="402"/>
      <c r="AZ80" s="402"/>
      <c r="BA80" s="402"/>
      <c r="BB80" s="402"/>
      <c r="BC80" s="402"/>
      <c r="BD80" s="402"/>
      <c r="BE80" s="402"/>
      <c r="BF80" s="402"/>
      <c r="BG80" s="402"/>
      <c r="BH80" s="402"/>
      <c r="BI80" s="402"/>
      <c r="BJ80" s="402"/>
      <c r="BK80" s="402"/>
      <c r="BL80" s="402"/>
      <c r="BM80" s="402"/>
      <c r="BN80" s="402"/>
      <c r="BO80" s="402"/>
      <c r="BP80" s="402"/>
      <c r="BQ80" s="402"/>
      <c r="BR80" s="402"/>
      <c r="BS80" s="402"/>
      <c r="BT80" s="402"/>
    </row>
    <row r="81" spans="1:72" s="231" customFormat="1" ht="12" customHeight="1" thickTop="1">
      <c r="A81" s="143"/>
      <c r="B81" s="87"/>
      <c r="C81" s="87"/>
      <c r="D81" s="417"/>
      <c r="E81" s="482"/>
      <c r="F81" s="417"/>
      <c r="G81" s="417"/>
      <c r="H81" s="417"/>
      <c r="I81" s="482"/>
      <c r="J81" s="417"/>
      <c r="K81" s="417"/>
      <c r="L81" s="417"/>
      <c r="M81" s="482"/>
      <c r="N81" s="417"/>
      <c r="O81" s="417"/>
      <c r="P81" s="417"/>
      <c r="Q81" s="482"/>
      <c r="R81" s="417"/>
      <c r="S81" s="417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402"/>
      <c r="AF81" s="402"/>
      <c r="AG81" s="402"/>
      <c r="AH81" s="402"/>
      <c r="AI81" s="402"/>
      <c r="AJ81" s="402"/>
      <c r="AK81" s="402"/>
      <c r="AL81" s="402"/>
      <c r="AM81" s="402"/>
      <c r="AN81" s="402"/>
      <c r="AO81" s="402"/>
      <c r="AP81" s="402"/>
      <c r="AQ81" s="402"/>
      <c r="AR81" s="402"/>
      <c r="AS81" s="402"/>
      <c r="AT81" s="402"/>
      <c r="AU81" s="402"/>
      <c r="AV81" s="402"/>
      <c r="AW81" s="402"/>
      <c r="AX81" s="402"/>
      <c r="AY81" s="402"/>
      <c r="AZ81" s="402"/>
      <c r="BA81" s="402"/>
      <c r="BB81" s="402"/>
      <c r="BC81" s="402"/>
      <c r="BD81" s="402"/>
      <c r="BE81" s="402"/>
      <c r="BF81" s="402"/>
      <c r="BG81" s="402"/>
      <c r="BH81" s="402"/>
      <c r="BI81" s="402"/>
      <c r="BJ81" s="402"/>
      <c r="BK81" s="402"/>
      <c r="BL81" s="402"/>
      <c r="BM81" s="402"/>
      <c r="BN81" s="402"/>
      <c r="BO81" s="402"/>
      <c r="BP81" s="402"/>
      <c r="BQ81" s="402"/>
      <c r="BR81" s="402"/>
      <c r="BS81" s="402"/>
      <c r="BT81" s="402"/>
    </row>
    <row r="82" spans="1:72" s="231" customFormat="1" ht="12" customHeight="1">
      <c r="A82" s="382" t="s">
        <v>203</v>
      </c>
      <c r="B82" s="96"/>
      <c r="C82" s="95"/>
      <c r="D82" s="450">
        <v>45935</v>
      </c>
      <c r="E82" s="449">
        <f>E30+E38+E39+E41+E42+E46</f>
        <v>48735</v>
      </c>
      <c r="F82" s="450">
        <f>F30+F38+F39+F41+F42+F46</f>
        <v>51057</v>
      </c>
      <c r="G82" s="450">
        <f>G30+G38+G39+G41+G42+G46</f>
        <v>41768</v>
      </c>
      <c r="H82" s="449">
        <f>H30+H38+H39+H41+H42+H46</f>
        <v>38342</v>
      </c>
      <c r="I82" s="449">
        <f>I30+I38+I39+I42+I46</f>
        <v>47856</v>
      </c>
      <c r="J82" s="449">
        <v>57212</v>
      </c>
      <c r="K82" s="449">
        <v>42252</v>
      </c>
      <c r="L82" s="449">
        <f>L30+L38+L39+L41+L42+L46</f>
        <v>41928</v>
      </c>
      <c r="M82" s="449">
        <f>M30+M38+M39+M41+M42+M46</f>
        <v>51012</v>
      </c>
      <c r="N82" s="449"/>
      <c r="O82" s="449"/>
      <c r="P82" s="449">
        <f>P30+P38+P39+P41+P42+P46</f>
        <v>42555</v>
      </c>
      <c r="Q82" s="449">
        <f>Q30+Q38+Q39+Q41+Q42+Q46</f>
        <v>50203</v>
      </c>
      <c r="R82" s="449"/>
      <c r="S82" s="449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402"/>
      <c r="AF82" s="402"/>
      <c r="AG82" s="402"/>
      <c r="AH82" s="402"/>
      <c r="AI82" s="402"/>
      <c r="AJ82" s="402"/>
      <c r="AK82" s="402"/>
      <c r="AL82" s="402"/>
      <c r="AM82" s="402"/>
      <c r="AN82" s="402"/>
      <c r="AO82" s="402"/>
      <c r="AP82" s="402"/>
      <c r="AQ82" s="402"/>
      <c r="AR82" s="402"/>
      <c r="AS82" s="402"/>
      <c r="AT82" s="402"/>
      <c r="AU82" s="402"/>
      <c r="AV82" s="402"/>
      <c r="AW82" s="402"/>
      <c r="AX82" s="402"/>
      <c r="AY82" s="402"/>
      <c r="AZ82" s="402"/>
      <c r="BA82" s="402"/>
      <c r="BB82" s="402"/>
      <c r="BC82" s="402"/>
      <c r="BD82" s="402"/>
      <c r="BE82" s="402"/>
      <c r="BF82" s="402"/>
      <c r="BG82" s="402"/>
      <c r="BH82" s="402"/>
      <c r="BI82" s="402"/>
      <c r="BJ82" s="402"/>
      <c r="BK82" s="402"/>
      <c r="BL82" s="402"/>
      <c r="BM82" s="402"/>
      <c r="BN82" s="402"/>
      <c r="BO82" s="402"/>
      <c r="BP82" s="402"/>
      <c r="BQ82" s="402"/>
      <c r="BR82" s="402"/>
      <c r="BS82" s="402"/>
      <c r="BT82" s="402"/>
    </row>
    <row r="83" spans="1:72" s="231" customFormat="1" ht="12" customHeight="1">
      <c r="A83" s="398" t="s">
        <v>204</v>
      </c>
      <c r="B83" s="238"/>
      <c r="C83" s="241"/>
      <c r="D83" s="452">
        <v>0.33207784509058313</v>
      </c>
      <c r="E83" s="451">
        <f>E82/E30</f>
        <v>0.34567016817153357</v>
      </c>
      <c r="F83" s="452">
        <f>F82/F30</f>
        <v>0.35737934413607253</v>
      </c>
      <c r="G83" s="452">
        <f>G82/G30</f>
        <v>0.27504823616955426</v>
      </c>
      <c r="H83" s="452">
        <f>H82/H30</f>
        <v>0.27288320154867729</v>
      </c>
      <c r="I83" s="451">
        <v>0.31172282619315922</v>
      </c>
      <c r="J83" s="452">
        <v>0.36820460674084993</v>
      </c>
      <c r="K83" s="452">
        <v>0.2617162820083993</v>
      </c>
      <c r="L83" s="452">
        <f>L82/L30</f>
        <v>0.2802730001270079</v>
      </c>
      <c r="M83" s="451">
        <f>M82/M30</f>
        <v>0.30416246802573443</v>
      </c>
      <c r="N83" s="452"/>
      <c r="O83" s="452"/>
      <c r="P83" s="452">
        <f>P82/P30</f>
        <v>0.28253407604618275</v>
      </c>
      <c r="Q83" s="451">
        <f>Q82/Q30</f>
        <v>0.29942266172032495</v>
      </c>
      <c r="R83" s="452"/>
      <c r="S83" s="45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402"/>
      <c r="AF83" s="402"/>
      <c r="AG83" s="402"/>
      <c r="AH83" s="402"/>
      <c r="AI83" s="402"/>
      <c r="AJ83" s="402"/>
      <c r="AK83" s="402"/>
      <c r="AL83" s="402"/>
      <c r="AM83" s="402"/>
      <c r="AN83" s="402"/>
      <c r="AO83" s="402"/>
      <c r="AP83" s="402"/>
      <c r="AQ83" s="402"/>
      <c r="AR83" s="402"/>
      <c r="AS83" s="402"/>
      <c r="AT83" s="402"/>
      <c r="AU83" s="402"/>
      <c r="AV83" s="402"/>
      <c r="AW83" s="402"/>
      <c r="AX83" s="402"/>
      <c r="AY83" s="402"/>
      <c r="AZ83" s="402"/>
      <c r="BA83" s="402"/>
      <c r="BB83" s="402"/>
      <c r="BC83" s="402"/>
      <c r="BD83" s="402"/>
      <c r="BE83" s="402"/>
      <c r="BF83" s="402"/>
      <c r="BG83" s="402"/>
      <c r="BH83" s="402"/>
      <c r="BI83" s="402"/>
      <c r="BJ83" s="402"/>
      <c r="BK83" s="402"/>
      <c r="BL83" s="402"/>
      <c r="BM83" s="402"/>
      <c r="BN83" s="402"/>
      <c r="BO83" s="402"/>
      <c r="BP83" s="402"/>
      <c r="BQ83" s="402"/>
      <c r="BR83" s="402"/>
      <c r="BS83" s="402"/>
      <c r="BT83" s="402"/>
    </row>
    <row r="84" spans="1:72" s="231" customFormat="1" ht="12" customHeight="1">
      <c r="A84" s="348"/>
      <c r="B84" s="226"/>
      <c r="C84" s="230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N84" s="384"/>
      <c r="O84" s="384"/>
      <c r="P84" s="384"/>
      <c r="Q84" s="384"/>
      <c r="R84" s="384"/>
      <c r="S84" s="384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402"/>
      <c r="AF84" s="402"/>
      <c r="AG84" s="402"/>
      <c r="AH84" s="402"/>
      <c r="AI84" s="402"/>
      <c r="AJ84" s="402"/>
      <c r="AK84" s="402"/>
      <c r="AL84" s="402"/>
      <c r="AM84" s="402"/>
      <c r="AN84" s="402"/>
      <c r="AO84" s="402"/>
      <c r="AP84" s="402"/>
      <c r="AQ84" s="402"/>
      <c r="AR84" s="402"/>
      <c r="AS84" s="402"/>
      <c r="AT84" s="402"/>
      <c r="AU84" s="402"/>
      <c r="AV84" s="402"/>
      <c r="AW84" s="402"/>
      <c r="AX84" s="402"/>
      <c r="AY84" s="402"/>
      <c r="AZ84" s="402"/>
      <c r="BA84" s="402"/>
      <c r="BB84" s="402"/>
      <c r="BC84" s="402"/>
      <c r="BD84" s="402"/>
      <c r="BE84" s="402"/>
      <c r="BF84" s="402"/>
      <c r="BG84" s="402"/>
      <c r="BH84" s="402"/>
      <c r="BI84" s="402"/>
      <c r="BJ84" s="402"/>
      <c r="BK84" s="402"/>
      <c r="BL84" s="402"/>
      <c r="BM84" s="402"/>
      <c r="BN84" s="402"/>
      <c r="BO84" s="402"/>
      <c r="BP84" s="402"/>
      <c r="BQ84" s="402"/>
      <c r="BR84" s="402"/>
      <c r="BS84" s="402"/>
      <c r="BT84" s="402"/>
    </row>
    <row r="85" spans="1:72" s="231" customFormat="1" ht="12" customHeight="1">
      <c r="A85" s="399" t="s">
        <v>0</v>
      </c>
      <c r="B85" s="400"/>
      <c r="C85" s="165"/>
      <c r="D85" s="257" t="s">
        <v>228</v>
      </c>
      <c r="E85" s="257" t="s">
        <v>205</v>
      </c>
      <c r="F85" s="257" t="s">
        <v>206</v>
      </c>
      <c r="G85" s="257" t="s">
        <v>207</v>
      </c>
      <c r="H85" s="257" t="s">
        <v>182</v>
      </c>
      <c r="I85" s="257" t="s">
        <v>226</v>
      </c>
      <c r="J85" s="257" t="s">
        <v>230</v>
      </c>
      <c r="K85" s="257" t="s">
        <v>241</v>
      </c>
      <c r="L85" s="257" t="s">
        <v>255</v>
      </c>
      <c r="M85" s="257" t="s">
        <v>258</v>
      </c>
      <c r="N85" s="257" t="s">
        <v>259</v>
      </c>
      <c r="O85" s="257" t="s">
        <v>260</v>
      </c>
      <c r="P85" s="257" t="s">
        <v>255</v>
      </c>
      <c r="Q85" s="257" t="s">
        <v>258</v>
      </c>
      <c r="R85" s="257" t="s">
        <v>259</v>
      </c>
      <c r="S85" s="257" t="s">
        <v>260</v>
      </c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2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Y85" s="402"/>
      <c r="AZ85" s="402"/>
      <c r="BA85" s="402"/>
      <c r="BB85" s="402"/>
      <c r="BC85" s="402"/>
      <c r="BD85" s="402"/>
      <c r="BE85" s="402"/>
      <c r="BF85" s="402"/>
      <c r="BG85" s="402"/>
      <c r="BH85" s="402"/>
      <c r="BI85" s="402"/>
      <c r="BJ85" s="402"/>
      <c r="BK85" s="402"/>
      <c r="BL85" s="402"/>
      <c r="BM85" s="402"/>
      <c r="BN85" s="402"/>
      <c r="BO85" s="402"/>
      <c r="BP85" s="402"/>
      <c r="BQ85" s="402"/>
      <c r="BR85" s="402"/>
      <c r="BS85" s="402"/>
      <c r="BT85" s="402"/>
    </row>
    <row r="86" spans="1:72" s="231" customFormat="1" ht="12" customHeight="1">
      <c r="A86" s="349" t="s">
        <v>197</v>
      </c>
      <c r="B86" s="236"/>
      <c r="C86" s="84"/>
      <c r="D86" s="258" t="s">
        <v>202</v>
      </c>
      <c r="E86" s="258" t="s">
        <v>202</v>
      </c>
      <c r="F86" s="258" t="s">
        <v>202</v>
      </c>
      <c r="G86" s="258" t="s">
        <v>202</v>
      </c>
      <c r="H86" s="258" t="s">
        <v>202</v>
      </c>
      <c r="I86" s="258" t="s">
        <v>202</v>
      </c>
      <c r="J86" s="258" t="s">
        <v>202</v>
      </c>
      <c r="K86" s="258" t="s">
        <v>202</v>
      </c>
      <c r="L86" s="258" t="s">
        <v>256</v>
      </c>
      <c r="M86" s="258" t="s">
        <v>256</v>
      </c>
      <c r="N86" s="258" t="s">
        <v>256</v>
      </c>
      <c r="O86" s="258" t="s">
        <v>256</v>
      </c>
      <c r="P86" s="258" t="s">
        <v>257</v>
      </c>
      <c r="Q86" s="258" t="s">
        <v>257</v>
      </c>
      <c r="R86" s="258" t="s">
        <v>257</v>
      </c>
      <c r="S86" s="258" t="s">
        <v>257</v>
      </c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402"/>
      <c r="AF86" s="402"/>
      <c r="AG86" s="402"/>
      <c r="AH86" s="402"/>
      <c r="AI86" s="402"/>
      <c r="AJ86" s="402"/>
      <c r="AK86" s="402"/>
      <c r="AL86" s="402"/>
      <c r="AM86" s="402"/>
      <c r="AN86" s="402"/>
      <c r="AO86" s="402"/>
      <c r="AP86" s="402"/>
      <c r="AQ86" s="402"/>
      <c r="AR86" s="402"/>
      <c r="AS86" s="402"/>
      <c r="AT86" s="402"/>
      <c r="AU86" s="402"/>
      <c r="AV86" s="402"/>
      <c r="AW86" s="402"/>
      <c r="AX86" s="402"/>
      <c r="AY86" s="402"/>
      <c r="AZ86" s="402"/>
      <c r="BA86" s="402"/>
      <c r="BB86" s="402"/>
      <c r="BC86" s="402"/>
      <c r="BD86" s="402"/>
      <c r="BE86" s="402"/>
      <c r="BF86" s="402"/>
      <c r="BG86" s="402"/>
      <c r="BH86" s="402"/>
      <c r="BI86" s="402"/>
      <c r="BJ86" s="402"/>
      <c r="BK86" s="402"/>
      <c r="BL86" s="402"/>
      <c r="BM86" s="402"/>
      <c r="BN86" s="402"/>
      <c r="BO86" s="402"/>
      <c r="BP86" s="402"/>
      <c r="BQ86" s="402"/>
      <c r="BR86" s="402"/>
      <c r="BS86" s="402"/>
      <c r="BT86" s="402"/>
    </row>
    <row r="87" spans="1:72" s="231" customFormat="1" ht="12" customHeight="1">
      <c r="A87" s="350" t="s">
        <v>198</v>
      </c>
      <c r="B87" s="242"/>
      <c r="C87" s="250"/>
      <c r="D87" s="454"/>
      <c r="E87" s="453"/>
      <c r="F87" s="454"/>
      <c r="G87" s="454"/>
      <c r="H87" s="454"/>
      <c r="I87" s="453"/>
      <c r="J87" s="454"/>
      <c r="K87" s="454"/>
      <c r="L87" s="454"/>
      <c r="M87" s="453"/>
      <c r="N87" s="454"/>
      <c r="O87" s="454"/>
      <c r="P87" s="454"/>
      <c r="Q87" s="453"/>
      <c r="R87" s="454"/>
      <c r="S87" s="454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402"/>
      <c r="AF87" s="402"/>
      <c r="AG87" s="402"/>
      <c r="AH87" s="402"/>
      <c r="AI87" s="402"/>
      <c r="AJ87" s="402"/>
      <c r="AK87" s="402"/>
      <c r="AL87" s="402"/>
      <c r="AM87" s="402"/>
      <c r="AN87" s="402"/>
      <c r="AO87" s="402"/>
      <c r="AP87" s="402"/>
      <c r="AQ87" s="402"/>
      <c r="AR87" s="402"/>
      <c r="AS87" s="402"/>
      <c r="AT87" s="402"/>
      <c r="AU87" s="402"/>
      <c r="AV87" s="402"/>
      <c r="AW87" s="402"/>
      <c r="AX87" s="402"/>
      <c r="AY87" s="402"/>
      <c r="AZ87" s="402"/>
      <c r="BA87" s="402"/>
      <c r="BB87" s="402"/>
      <c r="BC87" s="402"/>
      <c r="BD87" s="402"/>
      <c r="BE87" s="402"/>
      <c r="BF87" s="402"/>
      <c r="BG87" s="402"/>
      <c r="BH87" s="402"/>
      <c r="BI87" s="402"/>
      <c r="BJ87" s="402"/>
      <c r="BK87" s="402"/>
      <c r="BL87" s="402"/>
      <c r="BM87" s="402"/>
      <c r="BN87" s="402"/>
      <c r="BO87" s="402"/>
      <c r="BP87" s="402"/>
      <c r="BQ87" s="402"/>
      <c r="BR87" s="402"/>
      <c r="BS87" s="402"/>
      <c r="BT87" s="402"/>
    </row>
    <row r="88" spans="1:72" s="231" customFormat="1" ht="12" customHeight="1">
      <c r="A88" s="351"/>
      <c r="B88" s="352"/>
      <c r="C88" s="352"/>
      <c r="D88" s="455"/>
      <c r="E88" s="422"/>
      <c r="F88" s="455"/>
      <c r="G88" s="455"/>
      <c r="H88" s="455"/>
      <c r="I88" s="422"/>
      <c r="J88" s="455"/>
      <c r="K88" s="455"/>
      <c r="L88" s="455"/>
      <c r="M88" s="422"/>
      <c r="N88" s="455"/>
      <c r="O88" s="455"/>
      <c r="P88" s="455"/>
      <c r="Q88" s="422"/>
      <c r="R88" s="455"/>
      <c r="S88" s="455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402"/>
      <c r="AF88" s="402"/>
      <c r="AG88" s="402"/>
      <c r="AH88" s="402"/>
      <c r="AI88" s="402"/>
      <c r="AJ88" s="402"/>
      <c r="AK88" s="402"/>
      <c r="AL88" s="402"/>
      <c r="AM88" s="402"/>
      <c r="AN88" s="402"/>
      <c r="AO88" s="402"/>
      <c r="AP88" s="402"/>
      <c r="AQ88" s="402"/>
      <c r="AR88" s="402"/>
      <c r="AS88" s="402"/>
      <c r="AT88" s="402"/>
      <c r="AU88" s="402"/>
      <c r="AV88" s="402"/>
      <c r="AW88" s="402"/>
      <c r="AX88" s="402"/>
      <c r="AY88" s="402"/>
      <c r="AZ88" s="402"/>
      <c r="BA88" s="402"/>
      <c r="BB88" s="402"/>
      <c r="BC88" s="402"/>
      <c r="BD88" s="402"/>
      <c r="BE88" s="402"/>
      <c r="BF88" s="402"/>
      <c r="BG88" s="402"/>
      <c r="BH88" s="402"/>
      <c r="BI88" s="402"/>
      <c r="BJ88" s="402"/>
      <c r="BK88" s="402"/>
      <c r="BL88" s="402"/>
      <c r="BM88" s="402"/>
      <c r="BN88" s="402"/>
      <c r="BO88" s="402"/>
      <c r="BP88" s="402"/>
      <c r="BQ88" s="402"/>
      <c r="BR88" s="402"/>
      <c r="BS88" s="402"/>
      <c r="BT88" s="402"/>
    </row>
    <row r="89" spans="1:72" s="231" customFormat="1" ht="12" customHeight="1">
      <c r="A89" s="353" t="s">
        <v>199</v>
      </c>
      <c r="B89" s="245"/>
      <c r="C89" s="105"/>
      <c r="D89" s="455"/>
      <c r="E89" s="422"/>
      <c r="F89" s="455"/>
      <c r="G89" s="455"/>
      <c r="H89" s="455"/>
      <c r="I89" s="422"/>
      <c r="J89" s="455"/>
      <c r="K89" s="455"/>
      <c r="L89" s="455"/>
      <c r="M89" s="422"/>
      <c r="N89" s="455"/>
      <c r="O89" s="455"/>
      <c r="P89" s="455"/>
      <c r="Q89" s="422"/>
      <c r="R89" s="455"/>
      <c r="S89" s="455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402"/>
      <c r="AF89" s="402"/>
      <c r="AG89" s="402"/>
      <c r="AH89" s="402"/>
      <c r="AI89" s="402"/>
      <c r="AJ89" s="402"/>
      <c r="AK89" s="402"/>
      <c r="AL89" s="402"/>
      <c r="AM89" s="402"/>
      <c r="AN89" s="402"/>
      <c r="AO89" s="402"/>
      <c r="AP89" s="402"/>
      <c r="AQ89" s="402"/>
      <c r="AR89" s="402"/>
      <c r="AS89" s="402"/>
      <c r="AT89" s="402"/>
      <c r="AU89" s="402"/>
      <c r="AV89" s="402"/>
      <c r="AW89" s="402"/>
      <c r="AX89" s="402"/>
      <c r="AY89" s="402"/>
      <c r="AZ89" s="402"/>
      <c r="BA89" s="402"/>
      <c r="BB89" s="402"/>
      <c r="BC89" s="402"/>
      <c r="BD89" s="402"/>
      <c r="BE89" s="402"/>
      <c r="BF89" s="402"/>
      <c r="BG89" s="402"/>
      <c r="BH89" s="402"/>
      <c r="BI89" s="402"/>
      <c r="BJ89" s="402"/>
      <c r="BK89" s="402"/>
      <c r="BL89" s="402"/>
      <c r="BM89" s="402"/>
      <c r="BN89" s="402"/>
      <c r="BO89" s="402"/>
      <c r="BP89" s="402"/>
      <c r="BQ89" s="402"/>
      <c r="BR89" s="402"/>
      <c r="BS89" s="402"/>
      <c r="BT89" s="402"/>
    </row>
    <row r="90" spans="1:72" s="231" customFormat="1" ht="12" customHeight="1">
      <c r="A90" s="343" t="s">
        <v>194</v>
      </c>
      <c r="B90" s="246"/>
      <c r="C90" s="237"/>
      <c r="D90" s="455">
        <v>10978</v>
      </c>
      <c r="E90" s="486">
        <f>SUM(E91:E92)</f>
        <v>11867</v>
      </c>
      <c r="F90" s="455">
        <f>SUM(F91:F92)</f>
        <v>10876</v>
      </c>
      <c r="G90" s="455">
        <f>SUM(G91:G92)</f>
        <v>20224</v>
      </c>
      <c r="H90" s="455">
        <v>3336</v>
      </c>
      <c r="I90" s="486">
        <v>10411</v>
      </c>
      <c r="J90" s="455">
        <v>18490</v>
      </c>
      <c r="K90" s="455">
        <v>4505</v>
      </c>
      <c r="L90" s="455">
        <v>8509</v>
      </c>
      <c r="M90" s="486">
        <v>17030</v>
      </c>
      <c r="N90" s="455"/>
      <c r="O90" s="455"/>
      <c r="P90" s="455">
        <v>9149</v>
      </c>
      <c r="Q90" s="486">
        <v>16463</v>
      </c>
      <c r="R90" s="455"/>
      <c r="S90" s="455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402"/>
      <c r="AF90" s="402"/>
      <c r="AG90" s="402"/>
      <c r="AH90" s="402"/>
      <c r="AI90" s="402"/>
      <c r="AJ90" s="402"/>
      <c r="AK90" s="402"/>
      <c r="AL90" s="402"/>
      <c r="AM90" s="402"/>
      <c r="AN90" s="402"/>
      <c r="AO90" s="402"/>
      <c r="AP90" s="402"/>
      <c r="AQ90" s="402"/>
      <c r="AR90" s="402"/>
      <c r="AS90" s="402"/>
      <c r="AT90" s="402"/>
      <c r="AU90" s="402"/>
      <c r="AV90" s="402"/>
      <c r="AW90" s="402"/>
      <c r="AX90" s="402"/>
      <c r="AY90" s="402"/>
      <c r="AZ90" s="402"/>
      <c r="BA90" s="402"/>
      <c r="BB90" s="402"/>
      <c r="BC90" s="402"/>
      <c r="BD90" s="402"/>
      <c r="BE90" s="402"/>
      <c r="BF90" s="402"/>
      <c r="BG90" s="402"/>
      <c r="BH90" s="402"/>
      <c r="BI90" s="402"/>
      <c r="BJ90" s="402"/>
      <c r="BK90" s="402"/>
      <c r="BL90" s="402"/>
      <c r="BM90" s="402"/>
      <c r="BN90" s="402"/>
      <c r="BO90" s="402"/>
      <c r="BP90" s="402"/>
      <c r="BQ90" s="402"/>
      <c r="BR90" s="402"/>
      <c r="BS90" s="402"/>
      <c r="BT90" s="402"/>
    </row>
    <row r="91" spans="1:72" s="231" customFormat="1" ht="12" customHeight="1">
      <c r="A91" s="343"/>
      <c r="B91" s="246" t="s">
        <v>195</v>
      </c>
      <c r="C91" s="105"/>
      <c r="D91" s="456">
        <v>10180</v>
      </c>
      <c r="E91" s="485">
        <v>10944</v>
      </c>
      <c r="F91" s="456">
        <v>10871</v>
      </c>
      <c r="G91" s="456">
        <v>19768</v>
      </c>
      <c r="H91" s="456">
        <v>3542</v>
      </c>
      <c r="I91" s="485">
        <v>10411</v>
      </c>
      <c r="J91" s="456">
        <v>18490</v>
      </c>
      <c r="K91" s="456">
        <v>4505</v>
      </c>
      <c r="L91" s="456">
        <v>8509</v>
      </c>
      <c r="M91" s="485">
        <v>17030</v>
      </c>
      <c r="N91" s="456"/>
      <c r="O91" s="456"/>
      <c r="P91" s="456">
        <v>9149</v>
      </c>
      <c r="Q91" s="485">
        <v>16463</v>
      </c>
      <c r="R91" s="456"/>
      <c r="S91" s="456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402"/>
      <c r="AF91" s="402"/>
      <c r="AG91" s="402"/>
      <c r="AH91" s="402"/>
      <c r="AI91" s="402"/>
      <c r="AJ91" s="402"/>
      <c r="AK91" s="402"/>
      <c r="AL91" s="402"/>
      <c r="AM91" s="402"/>
      <c r="AN91" s="402"/>
      <c r="AO91" s="402"/>
      <c r="AP91" s="402"/>
      <c r="AQ91" s="402"/>
      <c r="AR91" s="402"/>
      <c r="AS91" s="402"/>
      <c r="AT91" s="402"/>
      <c r="AU91" s="402"/>
      <c r="AV91" s="402"/>
      <c r="AW91" s="402"/>
      <c r="AX91" s="402"/>
      <c r="AY91" s="402"/>
      <c r="AZ91" s="402"/>
      <c r="BA91" s="402"/>
      <c r="BB91" s="402"/>
      <c r="BC91" s="402"/>
      <c r="BD91" s="402"/>
      <c r="BE91" s="402"/>
      <c r="BF91" s="402"/>
      <c r="BG91" s="402"/>
      <c r="BH91" s="402"/>
      <c r="BI91" s="402"/>
      <c r="BJ91" s="402"/>
      <c r="BK91" s="402"/>
      <c r="BL91" s="402"/>
      <c r="BM91" s="402"/>
      <c r="BN91" s="402"/>
      <c r="BO91" s="402"/>
      <c r="BP91" s="402"/>
      <c r="BQ91" s="402"/>
      <c r="BR91" s="402"/>
      <c r="BS91" s="402"/>
      <c r="BT91" s="402"/>
    </row>
    <row r="92" spans="1:72" s="361" customFormat="1" ht="12" customHeight="1">
      <c r="A92" s="362"/>
      <c r="B92" s="366" t="s">
        <v>196</v>
      </c>
      <c r="C92" s="368"/>
      <c r="D92" s="457">
        <v>798</v>
      </c>
      <c r="E92" s="442">
        <v>923</v>
      </c>
      <c r="F92" s="457">
        <v>5</v>
      </c>
      <c r="G92" s="457">
        <v>456</v>
      </c>
      <c r="H92" s="457">
        <v>-206</v>
      </c>
      <c r="I92" s="442">
        <v>0</v>
      </c>
      <c r="J92" s="457">
        <v>0</v>
      </c>
      <c r="K92" s="457">
        <v>0</v>
      </c>
      <c r="L92" s="457">
        <v>0</v>
      </c>
      <c r="M92" s="442">
        <v>0</v>
      </c>
      <c r="N92" s="457"/>
      <c r="O92" s="457"/>
      <c r="P92" s="457">
        <v>0</v>
      </c>
      <c r="Q92" s="442">
        <v>0</v>
      </c>
      <c r="R92" s="457"/>
      <c r="S92" s="457"/>
      <c r="T92" s="360"/>
      <c r="U92" s="360"/>
      <c r="V92" s="360"/>
      <c r="W92" s="360"/>
      <c r="X92" s="360"/>
      <c r="Y92" s="360"/>
      <c r="Z92" s="360"/>
      <c r="AA92" s="360"/>
      <c r="AB92" s="360"/>
      <c r="AC92" s="360"/>
      <c r="AD92" s="360"/>
      <c r="AE92" s="403"/>
      <c r="AF92" s="403"/>
      <c r="AG92" s="403"/>
      <c r="AH92" s="403"/>
      <c r="AI92" s="403"/>
      <c r="AJ92" s="403"/>
      <c r="AK92" s="403"/>
      <c r="AL92" s="403"/>
      <c r="AM92" s="403"/>
      <c r="AN92" s="403"/>
      <c r="AO92" s="403"/>
      <c r="AP92" s="403"/>
      <c r="AQ92" s="403"/>
      <c r="AR92" s="403"/>
      <c r="AS92" s="403"/>
      <c r="AT92" s="403"/>
      <c r="AU92" s="403"/>
      <c r="AV92" s="403"/>
      <c r="AW92" s="403"/>
      <c r="AX92" s="403"/>
      <c r="AY92" s="403"/>
      <c r="AZ92" s="403"/>
      <c r="BA92" s="403"/>
      <c r="BB92" s="403"/>
      <c r="BC92" s="403"/>
      <c r="BD92" s="403"/>
      <c r="BE92" s="403"/>
      <c r="BF92" s="403"/>
      <c r="BG92" s="403"/>
      <c r="BH92" s="403"/>
      <c r="BI92" s="403"/>
      <c r="BJ92" s="403"/>
      <c r="BK92" s="403"/>
      <c r="BL92" s="403"/>
      <c r="BM92" s="403"/>
      <c r="BN92" s="403"/>
      <c r="BO92" s="403"/>
      <c r="BP92" s="403"/>
      <c r="BQ92" s="403"/>
      <c r="BR92" s="403"/>
      <c r="BS92" s="403"/>
      <c r="BT92" s="403"/>
    </row>
    <row r="93" spans="1:72" s="233" customFormat="1" ht="12" customHeight="1">
      <c r="A93" s="343"/>
      <c r="B93" s="246"/>
      <c r="C93" s="105"/>
      <c r="D93" s="456"/>
      <c r="E93" s="485"/>
      <c r="F93" s="456"/>
      <c r="G93" s="456"/>
      <c r="H93" s="456"/>
      <c r="I93" s="485"/>
      <c r="J93" s="456"/>
      <c r="K93" s="456"/>
      <c r="L93" s="456"/>
      <c r="M93" s="485"/>
      <c r="N93" s="456"/>
      <c r="O93" s="456"/>
      <c r="P93" s="456"/>
      <c r="Q93" s="485"/>
      <c r="R93" s="456"/>
      <c r="S93" s="456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402"/>
      <c r="AF93" s="402"/>
      <c r="AG93" s="402"/>
      <c r="AH93" s="402"/>
      <c r="AI93" s="402"/>
      <c r="AJ93" s="402"/>
      <c r="AK93" s="402"/>
      <c r="AL93" s="402"/>
      <c r="AM93" s="402"/>
      <c r="AN93" s="402"/>
      <c r="AO93" s="402"/>
      <c r="AP93" s="402"/>
      <c r="AQ93" s="402"/>
      <c r="AR93" s="402"/>
      <c r="AS93" s="402"/>
      <c r="AT93" s="402"/>
      <c r="AU93" s="402"/>
      <c r="AV93" s="402"/>
      <c r="AW93" s="402"/>
      <c r="AX93" s="402"/>
      <c r="AY93" s="402"/>
      <c r="AZ93" s="402"/>
      <c r="BA93" s="402"/>
      <c r="BB93" s="402"/>
      <c r="BC93" s="402"/>
      <c r="BD93" s="402"/>
      <c r="BE93" s="402"/>
      <c r="BF93" s="402"/>
      <c r="BG93" s="402"/>
      <c r="BH93" s="402"/>
      <c r="BI93" s="402"/>
      <c r="BJ93" s="402"/>
      <c r="BK93" s="402"/>
      <c r="BL93" s="402"/>
      <c r="BM93" s="402"/>
      <c r="BN93" s="402"/>
      <c r="BO93" s="402"/>
      <c r="BP93" s="402"/>
      <c r="BQ93" s="402"/>
      <c r="BR93" s="402"/>
      <c r="BS93" s="402"/>
      <c r="BT93" s="402"/>
    </row>
    <row r="94" spans="1:72" s="227" customFormat="1" ht="12" customHeight="1">
      <c r="A94" s="343" t="s">
        <v>12</v>
      </c>
      <c r="B94" s="246"/>
      <c r="C94" s="105"/>
      <c r="D94" s="456">
        <v>850</v>
      </c>
      <c r="E94" s="485">
        <f>SUM(E95:E96)</f>
        <v>450</v>
      </c>
      <c r="F94" s="456">
        <f>SUM(F95:F96)</f>
        <v>461</v>
      </c>
      <c r="G94" s="456">
        <f>SUM(G95:G96)</f>
        <v>1019</v>
      </c>
      <c r="H94" s="456">
        <v>-2462</v>
      </c>
      <c r="I94" s="485">
        <v>689</v>
      </c>
      <c r="J94" s="456">
        <v>1517</v>
      </c>
      <c r="K94" s="456">
        <v>354</v>
      </c>
      <c r="L94" s="456">
        <v>1111</v>
      </c>
      <c r="M94" s="485">
        <v>2632</v>
      </c>
      <c r="N94" s="456"/>
      <c r="O94" s="456"/>
      <c r="P94" s="456">
        <v>1110</v>
      </c>
      <c r="Q94" s="485">
        <v>2587</v>
      </c>
      <c r="R94" s="456"/>
      <c r="S94" s="456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401"/>
      <c r="AF94" s="401"/>
      <c r="AG94" s="401"/>
      <c r="AH94" s="401"/>
      <c r="AI94" s="401"/>
      <c r="AJ94" s="401"/>
      <c r="AK94" s="401"/>
      <c r="AL94" s="401"/>
      <c r="AM94" s="401"/>
      <c r="AN94" s="401"/>
      <c r="AO94" s="401"/>
      <c r="AP94" s="401"/>
      <c r="AQ94" s="401"/>
      <c r="AR94" s="401"/>
      <c r="AS94" s="401"/>
      <c r="AT94" s="401"/>
      <c r="AU94" s="401"/>
      <c r="AV94" s="401"/>
      <c r="AW94" s="401"/>
      <c r="AX94" s="401"/>
      <c r="AY94" s="401"/>
      <c r="AZ94" s="401"/>
      <c r="BA94" s="401"/>
      <c r="BB94" s="401"/>
      <c r="BC94" s="401"/>
      <c r="BD94" s="401"/>
      <c r="BE94" s="401"/>
      <c r="BF94" s="401"/>
      <c r="BG94" s="401"/>
      <c r="BH94" s="401"/>
      <c r="BI94" s="401"/>
      <c r="BJ94" s="401"/>
      <c r="BK94" s="401"/>
      <c r="BL94" s="401"/>
      <c r="BM94" s="401"/>
      <c r="BN94" s="401"/>
      <c r="BO94" s="401"/>
      <c r="BP94" s="401"/>
      <c r="BQ94" s="401"/>
      <c r="BR94" s="401"/>
      <c r="BS94" s="401"/>
      <c r="BT94" s="401"/>
    </row>
    <row r="95" spans="1:72" s="229" customFormat="1" ht="12" customHeight="1" thickBot="1">
      <c r="A95" s="343"/>
      <c r="B95" s="246" t="s">
        <v>195</v>
      </c>
      <c r="C95" s="105"/>
      <c r="D95" s="456">
        <v>618</v>
      </c>
      <c r="E95" s="485">
        <v>189</v>
      </c>
      <c r="F95" s="456">
        <v>427</v>
      </c>
      <c r="G95" s="456">
        <v>900</v>
      </c>
      <c r="H95" s="456">
        <v>318</v>
      </c>
      <c r="I95" s="485">
        <v>689</v>
      </c>
      <c r="J95" s="456">
        <v>1517</v>
      </c>
      <c r="K95" s="456">
        <v>354</v>
      </c>
      <c r="L95" s="456">
        <v>1111</v>
      </c>
      <c r="M95" s="485">
        <v>2632</v>
      </c>
      <c r="N95" s="456"/>
      <c r="O95" s="456"/>
      <c r="P95" s="456">
        <v>1110</v>
      </c>
      <c r="Q95" s="485">
        <v>2587</v>
      </c>
      <c r="R95" s="456"/>
      <c r="S95" s="456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401"/>
      <c r="AF95" s="401"/>
      <c r="AG95" s="401"/>
      <c r="AH95" s="401"/>
      <c r="AI95" s="401"/>
      <c r="AJ95" s="401"/>
      <c r="AK95" s="401"/>
      <c r="AL95" s="401"/>
      <c r="AM95" s="401"/>
      <c r="AN95" s="401"/>
      <c r="AO95" s="401"/>
      <c r="AP95" s="401"/>
      <c r="AQ95" s="401"/>
      <c r="AR95" s="401"/>
      <c r="AS95" s="401"/>
      <c r="AT95" s="401"/>
      <c r="AU95" s="401"/>
      <c r="AV95" s="401"/>
      <c r="AW95" s="401"/>
      <c r="AX95" s="401"/>
      <c r="AY95" s="401"/>
      <c r="AZ95" s="401"/>
      <c r="BA95" s="401"/>
      <c r="BB95" s="401"/>
      <c r="BC95" s="401"/>
      <c r="BD95" s="401"/>
      <c r="BE95" s="401"/>
      <c r="BF95" s="401"/>
      <c r="BG95" s="401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1"/>
      <c r="BS95" s="401"/>
      <c r="BT95" s="401"/>
    </row>
    <row r="96" spans="1:72" s="361" customFormat="1" ht="12" customHeight="1" thickTop="1">
      <c r="A96" s="362"/>
      <c r="B96" s="366" t="s">
        <v>196</v>
      </c>
      <c r="C96" s="368"/>
      <c r="D96" s="457">
        <v>232</v>
      </c>
      <c r="E96" s="442">
        <v>261</v>
      </c>
      <c r="F96" s="457">
        <v>34</v>
      </c>
      <c r="G96" s="457">
        <v>119</v>
      </c>
      <c r="H96" s="457">
        <v>-2780</v>
      </c>
      <c r="I96" s="442">
        <v>0</v>
      </c>
      <c r="J96" s="457">
        <v>0</v>
      </c>
      <c r="K96" s="457">
        <v>0</v>
      </c>
      <c r="L96" s="457">
        <v>0</v>
      </c>
      <c r="M96" s="442">
        <v>0</v>
      </c>
      <c r="N96" s="457"/>
      <c r="O96" s="457"/>
      <c r="P96" s="457">
        <v>0</v>
      </c>
      <c r="Q96" s="442">
        <v>0</v>
      </c>
      <c r="R96" s="457"/>
      <c r="S96" s="457"/>
      <c r="T96" s="360"/>
      <c r="U96" s="360"/>
      <c r="V96" s="360"/>
      <c r="W96" s="360"/>
      <c r="X96" s="360"/>
      <c r="Y96" s="360"/>
      <c r="Z96" s="360"/>
      <c r="AA96" s="360"/>
      <c r="AB96" s="360"/>
      <c r="AC96" s="360"/>
      <c r="AD96" s="360"/>
      <c r="AE96" s="403"/>
      <c r="AF96" s="403"/>
      <c r="AG96" s="403"/>
      <c r="AH96" s="403"/>
      <c r="AI96" s="403"/>
      <c r="AJ96" s="403"/>
      <c r="AK96" s="403"/>
      <c r="AL96" s="403"/>
      <c r="AM96" s="403"/>
      <c r="AN96" s="403"/>
      <c r="AO96" s="403"/>
      <c r="AP96" s="403"/>
      <c r="AQ96" s="403"/>
      <c r="AR96" s="403"/>
      <c r="AS96" s="403"/>
      <c r="AT96" s="403"/>
      <c r="AU96" s="403"/>
      <c r="AV96" s="403"/>
      <c r="AW96" s="403"/>
      <c r="AX96" s="403"/>
      <c r="AY96" s="403"/>
      <c r="AZ96" s="403"/>
      <c r="BA96" s="403"/>
      <c r="BB96" s="403"/>
      <c r="BC96" s="403"/>
      <c r="BD96" s="403"/>
      <c r="BE96" s="403"/>
      <c r="BF96" s="403"/>
      <c r="BG96" s="403"/>
      <c r="BH96" s="403"/>
      <c r="BI96" s="403"/>
      <c r="BJ96" s="403"/>
      <c r="BK96" s="403"/>
      <c r="BL96" s="403"/>
      <c r="BM96" s="403"/>
      <c r="BN96" s="403"/>
      <c r="BO96" s="403"/>
      <c r="BP96" s="403"/>
      <c r="BQ96" s="403"/>
      <c r="BR96" s="403"/>
      <c r="BS96" s="403"/>
      <c r="BT96" s="403"/>
    </row>
    <row r="97" spans="1:72" ht="12" customHeight="1">
      <c r="A97" s="354"/>
      <c r="B97" s="240"/>
      <c r="C97" s="240"/>
      <c r="D97" s="459">
        <v>11828</v>
      </c>
      <c r="E97" s="458">
        <f>E90+E94</f>
        <v>12317</v>
      </c>
      <c r="F97" s="459">
        <f>F90+F94</f>
        <v>11337</v>
      </c>
      <c r="G97" s="459">
        <f>G90+G94</f>
        <v>21243</v>
      </c>
      <c r="H97" s="459">
        <f>H90+H94</f>
        <v>874</v>
      </c>
      <c r="I97" s="458">
        <v>11100</v>
      </c>
      <c r="J97" s="459">
        <v>20007</v>
      </c>
      <c r="K97" s="459">
        <v>4859</v>
      </c>
      <c r="L97" s="459">
        <f>L90+L94</f>
        <v>9620</v>
      </c>
      <c r="M97" s="458">
        <f>M90+M94</f>
        <v>19662</v>
      </c>
      <c r="N97" s="459"/>
      <c r="O97" s="459"/>
      <c r="P97" s="459">
        <f>P90+P94</f>
        <v>10259</v>
      </c>
      <c r="Q97" s="458">
        <f>Q90+Q94</f>
        <v>19050</v>
      </c>
      <c r="R97" s="459"/>
      <c r="S97" s="459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</row>
    <row r="98" spans="1:72" ht="12" customHeight="1">
      <c r="A98" s="339"/>
      <c r="B98" s="105"/>
      <c r="C98" s="105"/>
      <c r="D98" s="461"/>
      <c r="E98" s="460"/>
      <c r="F98" s="461"/>
      <c r="G98" s="461"/>
      <c r="H98" s="461"/>
      <c r="I98" s="460"/>
      <c r="J98" s="461"/>
      <c r="K98" s="461"/>
      <c r="L98" s="461"/>
      <c r="M98" s="460"/>
      <c r="N98" s="461"/>
      <c r="O98" s="461"/>
      <c r="P98" s="461"/>
      <c r="Q98" s="460"/>
      <c r="R98" s="461"/>
      <c r="S98" s="461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</row>
    <row r="99" spans="1:72" s="231" customFormat="1" ht="12" customHeight="1">
      <c r="A99" s="355" t="s">
        <v>200</v>
      </c>
      <c r="B99" s="244"/>
      <c r="C99" s="105"/>
      <c r="D99" s="463">
        <v>10.280000000000001</v>
      </c>
      <c r="E99" s="462">
        <f>SUM(E100:E101)</f>
        <v>10.91</v>
      </c>
      <c r="F99" s="463">
        <f>SUM(F100:F101)</f>
        <v>11.95</v>
      </c>
      <c r="G99" s="463">
        <v>18.968471964667192</v>
      </c>
      <c r="H99" s="463">
        <v>13.039744884337169</v>
      </c>
      <c r="I99" s="462">
        <v>9.91</v>
      </c>
      <c r="J99" s="463">
        <v>17.440000000000001</v>
      </c>
      <c r="K99" s="463">
        <v>4.53</v>
      </c>
      <c r="L99" s="463">
        <v>7.78</v>
      </c>
      <c r="M99" s="462">
        <v>14</v>
      </c>
      <c r="N99" s="463"/>
      <c r="O99" s="463"/>
      <c r="P99" s="463">
        <f>SUM(P100:P101)</f>
        <v>8.3851301471427782</v>
      </c>
      <c r="Q99" s="462">
        <v>13.259999999999998</v>
      </c>
      <c r="R99" s="463"/>
      <c r="S99" s="463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402"/>
      <c r="AF99" s="402"/>
      <c r="AG99" s="402"/>
      <c r="AH99" s="402"/>
      <c r="AI99" s="402"/>
      <c r="AJ99" s="402"/>
      <c r="AK99" s="402"/>
      <c r="AL99" s="402"/>
      <c r="AM99" s="402"/>
      <c r="AN99" s="402"/>
      <c r="AO99" s="402"/>
      <c r="AP99" s="402"/>
      <c r="AQ99" s="402"/>
      <c r="AR99" s="402"/>
      <c r="AS99" s="402"/>
      <c r="AT99" s="402"/>
      <c r="AU99" s="402"/>
      <c r="AV99" s="402"/>
      <c r="AW99" s="402"/>
      <c r="AX99" s="402"/>
      <c r="AY99" s="402"/>
      <c r="AZ99" s="402"/>
      <c r="BA99" s="402"/>
      <c r="BB99" s="402"/>
      <c r="BC99" s="402"/>
      <c r="BD99" s="402"/>
      <c r="BE99" s="402"/>
      <c r="BF99" s="402"/>
      <c r="BG99" s="402"/>
      <c r="BH99" s="402"/>
      <c r="BI99" s="402"/>
      <c r="BJ99" s="402"/>
      <c r="BK99" s="402"/>
      <c r="BL99" s="402"/>
      <c r="BM99" s="402"/>
      <c r="BN99" s="402"/>
      <c r="BO99" s="402"/>
      <c r="BP99" s="402"/>
      <c r="BQ99" s="402"/>
      <c r="BR99" s="402"/>
      <c r="BS99" s="402"/>
      <c r="BT99" s="402"/>
    </row>
    <row r="100" spans="1:72" s="227" customFormat="1" ht="12" customHeight="1">
      <c r="A100" s="356"/>
      <c r="B100" s="252" t="s">
        <v>195</v>
      </c>
      <c r="C100" s="105"/>
      <c r="D100" s="464">
        <v>9.64</v>
      </c>
      <c r="E100" s="469">
        <v>10.25</v>
      </c>
      <c r="F100" s="464">
        <v>11.17</v>
      </c>
      <c r="G100" s="464">
        <v>18.735740728251869</v>
      </c>
      <c r="H100" s="464">
        <v>3.9372508096909757</v>
      </c>
      <c r="I100" s="469">
        <v>9.91</v>
      </c>
      <c r="J100" s="464">
        <v>17.440000000000001</v>
      </c>
      <c r="K100" s="464">
        <v>4.53</v>
      </c>
      <c r="L100" s="464">
        <v>7.78</v>
      </c>
      <c r="M100" s="469">
        <v>14</v>
      </c>
      <c r="N100" s="464"/>
      <c r="O100" s="464"/>
      <c r="P100" s="464">
        <v>8.39</v>
      </c>
      <c r="Q100" s="469">
        <v>13.259999999999998</v>
      </c>
      <c r="R100" s="464"/>
      <c r="S100" s="464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401"/>
      <c r="AF100" s="401"/>
      <c r="AG100" s="401"/>
      <c r="AH100" s="401"/>
      <c r="AI100" s="401"/>
      <c r="AJ100" s="401"/>
      <c r="AK100" s="401"/>
      <c r="AL100" s="401"/>
      <c r="AM100" s="401"/>
      <c r="AN100" s="401"/>
      <c r="AO100" s="401"/>
      <c r="AP100" s="401"/>
      <c r="AQ100" s="401"/>
      <c r="AR100" s="401"/>
      <c r="AS100" s="401"/>
      <c r="AT100" s="401"/>
      <c r="AU100" s="401"/>
      <c r="AV100" s="401"/>
      <c r="AW100" s="401"/>
      <c r="AX100" s="401"/>
      <c r="AY100" s="401"/>
      <c r="AZ100" s="401"/>
      <c r="BA100" s="401"/>
      <c r="BB100" s="401"/>
      <c r="BC100" s="401"/>
      <c r="BD100" s="401"/>
      <c r="BE100" s="401"/>
      <c r="BF100" s="401"/>
      <c r="BG100" s="401"/>
      <c r="BH100" s="401"/>
      <c r="BI100" s="401"/>
      <c r="BJ100" s="401"/>
      <c r="BK100" s="401"/>
      <c r="BL100" s="401"/>
      <c r="BM100" s="401"/>
      <c r="BN100" s="401"/>
      <c r="BO100" s="401"/>
      <c r="BP100" s="401"/>
      <c r="BQ100" s="401"/>
      <c r="BR100" s="401"/>
      <c r="BS100" s="401"/>
      <c r="BT100" s="401"/>
    </row>
    <row r="101" spans="1:72" s="361" customFormat="1">
      <c r="A101" s="369"/>
      <c r="B101" s="370" t="s">
        <v>196</v>
      </c>
      <c r="C101" s="368"/>
      <c r="D101" s="466">
        <v>0.64</v>
      </c>
      <c r="E101" s="465">
        <v>0.66</v>
      </c>
      <c r="F101" s="466">
        <v>0.78</v>
      </c>
      <c r="G101" s="466">
        <v>0.23273123641532178</v>
      </c>
      <c r="H101" s="466">
        <v>9.1024940746461933</v>
      </c>
      <c r="I101" s="465">
        <v>0</v>
      </c>
      <c r="J101" s="466">
        <v>0</v>
      </c>
      <c r="K101" s="466">
        <v>-4.869852857222412E-3</v>
      </c>
      <c r="L101" s="466">
        <v>-4.869852857222412E-3</v>
      </c>
      <c r="M101" s="465">
        <v>0</v>
      </c>
      <c r="N101" s="466"/>
      <c r="O101" s="466"/>
      <c r="P101" s="466">
        <v>-4.869852857222412E-3</v>
      </c>
      <c r="Q101" s="465">
        <v>0</v>
      </c>
      <c r="R101" s="466"/>
      <c r="S101" s="466"/>
      <c r="T101" s="360"/>
      <c r="U101" s="360"/>
      <c r="V101" s="360"/>
      <c r="W101" s="360"/>
      <c r="X101" s="360"/>
      <c r="Y101" s="360"/>
      <c r="Z101" s="360"/>
      <c r="AA101" s="360"/>
      <c r="AB101" s="360"/>
      <c r="AC101" s="360"/>
      <c r="AD101" s="360"/>
      <c r="AE101" s="403"/>
      <c r="AF101" s="403"/>
      <c r="AG101" s="403"/>
      <c r="AH101" s="403"/>
      <c r="AI101" s="403"/>
      <c r="AJ101" s="403"/>
      <c r="AK101" s="403"/>
      <c r="AL101" s="403"/>
      <c r="AM101" s="403"/>
      <c r="AN101" s="403"/>
      <c r="AO101" s="403"/>
      <c r="AP101" s="403"/>
      <c r="AQ101" s="403"/>
      <c r="AR101" s="403"/>
      <c r="AS101" s="403"/>
      <c r="AT101" s="403"/>
      <c r="AU101" s="403"/>
      <c r="AV101" s="403"/>
      <c r="AW101" s="403"/>
      <c r="AX101" s="403"/>
      <c r="AY101" s="403"/>
      <c r="AZ101" s="403"/>
      <c r="BA101" s="403"/>
      <c r="BB101" s="403"/>
      <c r="BC101" s="403"/>
      <c r="BD101" s="403"/>
      <c r="BE101" s="403"/>
      <c r="BF101" s="403"/>
      <c r="BG101" s="403"/>
      <c r="BH101" s="403"/>
      <c r="BI101" s="403"/>
      <c r="BJ101" s="403"/>
      <c r="BK101" s="403"/>
      <c r="BL101" s="403"/>
      <c r="BM101" s="403"/>
      <c r="BN101" s="403"/>
      <c r="BO101" s="403"/>
      <c r="BP101" s="403"/>
      <c r="BQ101" s="403"/>
      <c r="BR101" s="403"/>
      <c r="BS101" s="403"/>
      <c r="BT101" s="403"/>
    </row>
    <row r="102" spans="1:72">
      <c r="A102" s="355" t="s">
        <v>201</v>
      </c>
      <c r="B102" s="244"/>
      <c r="C102" s="105"/>
      <c r="D102" s="463">
        <v>10.280000000000001</v>
      </c>
      <c r="E102" s="462">
        <f>SUM(E103:E104)</f>
        <v>10.91</v>
      </c>
      <c r="F102" s="463">
        <f>SUM(F103:F104)</f>
        <v>11.95</v>
      </c>
      <c r="G102" s="463">
        <v>18.925312691748662</v>
      </c>
      <c r="H102" s="463">
        <v>13.034857061547934</v>
      </c>
      <c r="I102" s="462">
        <v>9.9</v>
      </c>
      <c r="J102" s="463">
        <v>17.41</v>
      </c>
      <c r="K102" s="463">
        <v>4.3899999999999997</v>
      </c>
      <c r="L102" s="463">
        <v>7.78</v>
      </c>
      <c r="M102" s="462">
        <v>14</v>
      </c>
      <c r="N102" s="463"/>
      <c r="O102" s="463"/>
      <c r="P102" s="463">
        <f>SUM(P103:P104)</f>
        <v>8.3851159994172448</v>
      </c>
      <c r="Q102" s="462">
        <v>13.259999999999998</v>
      </c>
      <c r="R102" s="463"/>
      <c r="S102" s="463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</row>
    <row r="103" spans="1:72">
      <c r="A103" s="357"/>
      <c r="B103" s="252" t="s">
        <v>195</v>
      </c>
      <c r="C103" s="105"/>
      <c r="D103" s="464">
        <v>9.64</v>
      </c>
      <c r="E103" s="469">
        <v>10.25</v>
      </c>
      <c r="F103" s="464">
        <v>11.17</v>
      </c>
      <c r="G103" s="464">
        <v>18.695312691748661</v>
      </c>
      <c r="H103" s="464">
        <v>3.9357749691430781</v>
      </c>
      <c r="I103" s="469">
        <v>9.9</v>
      </c>
      <c r="J103" s="464">
        <v>17.41</v>
      </c>
      <c r="K103" s="464">
        <v>4.3899999999999997</v>
      </c>
      <c r="L103" s="464">
        <v>7.78</v>
      </c>
      <c r="M103" s="469">
        <v>14</v>
      </c>
      <c r="N103" s="464"/>
      <c r="O103" s="464"/>
      <c r="P103" s="464">
        <v>8.39</v>
      </c>
      <c r="Q103" s="469">
        <v>13.259999999999998</v>
      </c>
      <c r="R103" s="464"/>
      <c r="S103" s="464"/>
    </row>
    <row r="104" spans="1:72" s="361" customFormat="1">
      <c r="A104" s="371"/>
      <c r="B104" s="372" t="s">
        <v>196</v>
      </c>
      <c r="C104" s="373"/>
      <c r="D104" s="468">
        <v>0.64</v>
      </c>
      <c r="E104" s="467">
        <v>0.66</v>
      </c>
      <c r="F104" s="468">
        <v>0.78</v>
      </c>
      <c r="G104" s="468">
        <v>0.23</v>
      </c>
      <c r="H104" s="468">
        <v>9.0990820924048545</v>
      </c>
      <c r="I104" s="467">
        <v>0</v>
      </c>
      <c r="J104" s="468">
        <v>0</v>
      </c>
      <c r="K104" s="468">
        <v>-4.8840005827559454E-3</v>
      </c>
      <c r="L104" s="468">
        <v>-4.8840005827559454E-3</v>
      </c>
      <c r="M104" s="467">
        <v>0</v>
      </c>
      <c r="N104" s="468"/>
      <c r="O104" s="468"/>
      <c r="P104" s="468">
        <v>-4.8840005827559454E-3</v>
      </c>
      <c r="Q104" s="467">
        <v>0</v>
      </c>
      <c r="R104" s="468"/>
      <c r="S104" s="468"/>
      <c r="AE104" s="403"/>
      <c r="AF104" s="403"/>
      <c r="AG104" s="403"/>
      <c r="AH104" s="403"/>
      <c r="AI104" s="403"/>
      <c r="AJ104" s="403"/>
      <c r="AK104" s="403"/>
      <c r="AL104" s="403"/>
      <c r="AM104" s="403"/>
      <c r="AN104" s="403"/>
      <c r="AO104" s="403"/>
      <c r="AP104" s="403"/>
      <c r="AQ104" s="403"/>
      <c r="AR104" s="403"/>
      <c r="AS104" s="403"/>
      <c r="AT104" s="403"/>
      <c r="AU104" s="403"/>
      <c r="AV104" s="403"/>
      <c r="AW104" s="403"/>
      <c r="AX104" s="403"/>
      <c r="AY104" s="403"/>
      <c r="AZ104" s="403"/>
      <c r="BA104" s="403"/>
      <c r="BB104" s="403"/>
      <c r="BC104" s="403"/>
      <c r="BD104" s="403"/>
      <c r="BE104" s="403"/>
      <c r="BF104" s="403"/>
      <c r="BG104" s="403"/>
      <c r="BH104" s="403"/>
      <c r="BI104" s="403"/>
      <c r="BJ104" s="403"/>
      <c r="BK104" s="403"/>
      <c r="BL104" s="403"/>
      <c r="BM104" s="403"/>
      <c r="BN104" s="403"/>
      <c r="BO104" s="403"/>
      <c r="BP104" s="403"/>
      <c r="BQ104" s="403"/>
      <c r="BR104" s="403"/>
      <c r="BS104" s="403"/>
      <c r="BT104" s="403"/>
    </row>
    <row r="105" spans="1:72">
      <c r="D105" s="239"/>
      <c r="E105" s="239"/>
      <c r="F105" s="239"/>
      <c r="G105" s="239"/>
      <c r="H105" s="239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</row>
    <row r="106" spans="1:72">
      <c r="C106" s="10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</row>
    <row r="107" spans="1:72">
      <c r="C107" s="10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</row>
    <row r="108" spans="1:72">
      <c r="C108" s="10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</row>
    <row r="109" spans="1:72">
      <c r="C109" s="10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</row>
    <row r="110" spans="1:72">
      <c r="C110" s="10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</row>
    <row r="111" spans="1:72">
      <c r="C111" s="10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</row>
    <row r="112" spans="1:72">
      <c r="C112" s="105"/>
      <c r="D112" s="235"/>
      <c r="E112" s="235"/>
      <c r="F112" s="235"/>
      <c r="G112" s="235"/>
      <c r="H112" s="235"/>
      <c r="I112" s="235"/>
      <c r="J112" s="235"/>
      <c r="K112" s="235"/>
      <c r="L112" s="235"/>
      <c r="M112" s="235"/>
      <c r="N112" s="235"/>
      <c r="O112" s="235"/>
      <c r="P112" s="235"/>
      <c r="Q112" s="235"/>
      <c r="R112" s="235"/>
      <c r="S112" s="235"/>
    </row>
    <row r="113" spans="3:19">
      <c r="C113" s="105"/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5"/>
      <c r="Q113" s="235"/>
      <c r="R113" s="235"/>
      <c r="S113" s="235"/>
    </row>
    <row r="114" spans="3:19">
      <c r="C114" s="105"/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5"/>
      <c r="O114" s="235"/>
      <c r="P114" s="235"/>
      <c r="Q114" s="235"/>
      <c r="R114" s="235"/>
      <c r="S114" s="235"/>
    </row>
    <row r="115" spans="3:19">
      <c r="C115" s="105"/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5"/>
      <c r="Q115" s="235"/>
      <c r="R115" s="235"/>
      <c r="S115" s="235"/>
    </row>
    <row r="116" spans="3:19">
      <c r="C116" s="105"/>
      <c r="D116" s="23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235"/>
      <c r="P116" s="235"/>
      <c r="Q116" s="235"/>
      <c r="R116" s="235"/>
      <c r="S116" s="235"/>
    </row>
    <row r="117" spans="3:19">
      <c r="C117" s="10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</row>
    <row r="118" spans="3:19">
      <c r="C118" s="105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</row>
    <row r="119" spans="3:19">
      <c r="C119" s="105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</row>
    <row r="120" spans="3:19">
      <c r="C120" s="105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</row>
    <row r="121" spans="3:19">
      <c r="C121" s="105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</row>
    <row r="122" spans="3:19">
      <c r="C122" s="105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</row>
    <row r="123" spans="3:19">
      <c r="C123" s="105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6"/>
      <c r="R123" s="226"/>
      <c r="S123" s="226"/>
    </row>
    <row r="124" spans="3:19">
      <c r="C124" s="105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</row>
    <row r="125" spans="3:19">
      <c r="C125" s="105"/>
      <c r="D125" s="226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</row>
    <row r="126" spans="3:19">
      <c r="C126" s="105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</row>
    <row r="127" spans="3:19">
      <c r="C127" s="105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</row>
    <row r="128" spans="3:19">
      <c r="C128" s="105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</row>
    <row r="129" spans="3:19">
      <c r="C129" s="105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</row>
    <row r="130" spans="3:19">
      <c r="C130" s="105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</row>
    <row r="131" spans="3:19">
      <c r="C131" s="105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</row>
    <row r="132" spans="3:19">
      <c r="C132" s="105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</row>
    <row r="133" spans="3:19">
      <c r="C133" s="105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</row>
    <row r="134" spans="3:19">
      <c r="C134" s="105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</row>
    <row r="135" spans="3:19">
      <c r="C135" s="105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</row>
    <row r="136" spans="3:19">
      <c r="C136" s="105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</row>
    <row r="137" spans="3:19">
      <c r="C137" s="105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</row>
    <row r="138" spans="3:19">
      <c r="C138" s="105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</row>
    <row r="139" spans="3:19">
      <c r="C139" s="105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</row>
    <row r="140" spans="3:19">
      <c r="C140" s="105"/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</row>
    <row r="141" spans="3:19">
      <c r="C141" s="105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</row>
    <row r="142" spans="3:19">
      <c r="C142" s="105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6"/>
      <c r="S142" s="226"/>
    </row>
    <row r="143" spans="3:19">
      <c r="C143" s="105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</row>
    <row r="144" spans="3:19">
      <c r="C144" s="105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6"/>
      <c r="S144" s="226"/>
    </row>
    <row r="145" spans="3:19">
      <c r="C145" s="105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6"/>
      <c r="S145" s="226"/>
    </row>
    <row r="146" spans="3:19">
      <c r="C146" s="105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</row>
    <row r="147" spans="3:19">
      <c r="C147" s="105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</row>
    <row r="148" spans="3:19">
      <c r="C148" s="105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</row>
    <row r="149" spans="3:19">
      <c r="C149" s="105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</row>
    <row r="150" spans="3:19">
      <c r="C150" s="105"/>
      <c r="D150" s="226"/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</row>
    <row r="151" spans="3:19">
      <c r="C151" s="105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</row>
    <row r="152" spans="3:19">
      <c r="C152" s="105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</row>
    <row r="153" spans="3:19">
      <c r="C153" s="105"/>
      <c r="D153" s="226"/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226"/>
      <c r="Q153" s="226"/>
      <c r="R153" s="226"/>
      <c r="S153" s="226"/>
    </row>
    <row r="154" spans="3:19">
      <c r="C154" s="105"/>
      <c r="D154" s="226"/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226"/>
      <c r="Q154" s="226"/>
      <c r="R154" s="226"/>
      <c r="S154" s="226"/>
    </row>
    <row r="155" spans="3:19">
      <c r="C155" s="105"/>
      <c r="D155" s="226"/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</row>
    <row r="156" spans="3:19">
      <c r="C156" s="105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</row>
    <row r="157" spans="3:19">
      <c r="C157" s="105"/>
      <c r="D157" s="226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</row>
    <row r="158" spans="3:19">
      <c r="C158" s="105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</row>
    <row r="159" spans="3:19">
      <c r="C159" s="105"/>
      <c r="D159" s="226"/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</row>
    <row r="160" spans="3:19">
      <c r="C160" s="105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</row>
    <row r="161" spans="3:19">
      <c r="C161" s="105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</row>
    <row r="162" spans="3:19">
      <c r="C162" s="105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</row>
    <row r="163" spans="3:19">
      <c r="C163" s="105"/>
      <c r="D163" s="226"/>
      <c r="E163" s="226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</row>
    <row r="164" spans="3:19">
      <c r="C164" s="105"/>
      <c r="D164" s="226"/>
      <c r="E164" s="226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</row>
    <row r="165" spans="3:19">
      <c r="C165" s="105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</row>
    <row r="166" spans="3:19">
      <c r="C166" s="105"/>
      <c r="D166" s="226"/>
      <c r="E166" s="226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</row>
    <row r="167" spans="3:19">
      <c r="C167" s="105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</row>
    <row r="168" spans="3:19">
      <c r="C168" s="105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</row>
    <row r="169" spans="3:19">
      <c r="C169" s="105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</row>
    <row r="170" spans="3:19">
      <c r="C170" s="105"/>
      <c r="D170" s="226"/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</row>
    <row r="171" spans="3:19">
      <c r="C171" s="105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</row>
    <row r="172" spans="3:19">
      <c r="C172" s="105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</row>
    <row r="173" spans="3:19">
      <c r="C173" s="105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</row>
    <row r="174" spans="3:19">
      <c r="C174" s="105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</row>
    <row r="175" spans="3:19">
      <c r="C175" s="105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</row>
    <row r="176" spans="3:19">
      <c r="C176" s="105"/>
      <c r="D176" s="226"/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</row>
    <row r="177" spans="3:19">
      <c r="C177" s="105"/>
      <c r="D177" s="226"/>
      <c r="E177" s="226"/>
      <c r="F177" s="226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</row>
    <row r="178" spans="3:19">
      <c r="C178" s="105"/>
      <c r="D178" s="226"/>
      <c r="E178" s="226"/>
      <c r="F178" s="226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</row>
    <row r="179" spans="3:19">
      <c r="C179" s="105"/>
      <c r="D179" s="226"/>
      <c r="E179" s="226"/>
      <c r="F179" s="226"/>
      <c r="G179" s="226"/>
      <c r="H179" s="226"/>
      <c r="I179" s="226"/>
      <c r="J179" s="226"/>
      <c r="K179" s="226"/>
      <c r="L179" s="226"/>
      <c r="M179" s="226"/>
      <c r="N179" s="226"/>
      <c r="O179" s="226"/>
      <c r="P179" s="226"/>
      <c r="Q179" s="226"/>
      <c r="R179" s="226"/>
      <c r="S179" s="226"/>
    </row>
    <row r="180" spans="3:19">
      <c r="C180" s="105"/>
      <c r="D180" s="226"/>
      <c r="E180" s="226"/>
      <c r="F180" s="226"/>
      <c r="G180" s="226"/>
      <c r="H180" s="226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</row>
    <row r="181" spans="3:19">
      <c r="C181" s="105"/>
      <c r="D181" s="226"/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</row>
    <row r="182" spans="3:19">
      <c r="C182" s="105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</row>
    <row r="183" spans="3:19">
      <c r="C183" s="105"/>
      <c r="D183" s="226"/>
      <c r="E183" s="226"/>
      <c r="F183" s="226"/>
      <c r="G183" s="226"/>
      <c r="H183" s="226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</row>
    <row r="184" spans="3:19">
      <c r="C184" s="105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</row>
    <row r="185" spans="3:19">
      <c r="C185" s="105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</row>
    <row r="186" spans="3:19">
      <c r="C186" s="105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</row>
    <row r="187" spans="3:19">
      <c r="C187" s="105"/>
      <c r="D187" s="226"/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</row>
    <row r="188" spans="3:19">
      <c r="C188" s="105"/>
      <c r="D188" s="226"/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</row>
    <row r="189" spans="3:19">
      <c r="C189" s="105"/>
      <c r="D189" s="226"/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</row>
    <row r="190" spans="3:19">
      <c r="C190" s="105"/>
      <c r="D190" s="226"/>
      <c r="E190" s="226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</row>
    <row r="191" spans="3:19">
      <c r="C191" s="105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</row>
    <row r="192" spans="3:19">
      <c r="C192" s="105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</row>
    <row r="193" spans="3:19">
      <c r="C193" s="105"/>
      <c r="D193" s="226"/>
      <c r="E193" s="226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</row>
    <row r="194" spans="3:19">
      <c r="C194" s="105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</row>
    <row r="195" spans="3:19">
      <c r="C195" s="105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</row>
    <row r="196" spans="3:19">
      <c r="C196" s="105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</row>
    <row r="197" spans="3:19">
      <c r="C197" s="105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</row>
    <row r="198" spans="3:19">
      <c r="C198" s="105"/>
      <c r="D198" s="226"/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</row>
    <row r="199" spans="3:19">
      <c r="C199" s="105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</row>
    <row r="200" spans="3:19">
      <c r="C200" s="105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</row>
    <row r="201" spans="3:19">
      <c r="C201" s="105"/>
      <c r="D201" s="226"/>
      <c r="E201" s="226"/>
      <c r="F201" s="226"/>
      <c r="G201" s="226"/>
      <c r="H201" s="226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</row>
    <row r="202" spans="3:19">
      <c r="C202" s="105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</row>
    <row r="203" spans="3:19">
      <c r="C203" s="105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</row>
    <row r="204" spans="3:19">
      <c r="C204" s="105"/>
      <c r="D204" s="226"/>
      <c r="E204" s="226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</row>
    <row r="205" spans="3:19">
      <c r="C205" s="105"/>
      <c r="D205" s="226"/>
      <c r="E205" s="226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</row>
    <row r="206" spans="3:19">
      <c r="C206" s="105"/>
      <c r="D206" s="226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</row>
    <row r="207" spans="3:19">
      <c r="C207" s="105"/>
      <c r="D207" s="226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</row>
    <row r="208" spans="3:19">
      <c r="C208" s="105"/>
      <c r="D208" s="226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</row>
    <row r="209" spans="3:19">
      <c r="C209" s="105"/>
      <c r="D209" s="226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</row>
    <row r="210" spans="3:19">
      <c r="C210" s="105"/>
      <c r="D210" s="226"/>
      <c r="E210" s="226"/>
      <c r="F210" s="226"/>
      <c r="G210" s="226"/>
      <c r="H210" s="226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</row>
    <row r="211" spans="3:19">
      <c r="C211" s="105"/>
      <c r="D211" s="226"/>
      <c r="E211" s="226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</row>
    <row r="212" spans="3:19">
      <c r="C212" s="105"/>
      <c r="D212" s="226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</row>
    <row r="213" spans="3:19">
      <c r="C213" s="105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</row>
    <row r="214" spans="3:19">
      <c r="C214" s="105"/>
      <c r="D214" s="226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</row>
    <row r="215" spans="3:19">
      <c r="C215" s="105"/>
      <c r="D215" s="226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</row>
    <row r="216" spans="3:19">
      <c r="C216" s="105"/>
      <c r="D216" s="226"/>
      <c r="E216" s="226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</row>
    <row r="217" spans="3:19">
      <c r="C217" s="105"/>
      <c r="D217" s="226"/>
      <c r="E217" s="226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</row>
    <row r="218" spans="3:19">
      <c r="C218" s="105"/>
      <c r="D218" s="226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</row>
    <row r="219" spans="3:19">
      <c r="C219" s="105"/>
      <c r="D219" s="226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</row>
    <row r="220" spans="3:19">
      <c r="C220" s="105"/>
      <c r="D220" s="226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</row>
    <row r="221" spans="3:19">
      <c r="C221" s="105"/>
      <c r="D221" s="226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</row>
    <row r="222" spans="3:19">
      <c r="C222" s="105"/>
      <c r="D222" s="226"/>
      <c r="E222" s="226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</row>
    <row r="223" spans="3:19">
      <c r="C223" s="105"/>
      <c r="D223" s="226"/>
      <c r="E223" s="226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</row>
    <row r="224" spans="3:19">
      <c r="C224" s="105"/>
      <c r="D224" s="226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</row>
    <row r="225" spans="3:19">
      <c r="C225" s="105"/>
      <c r="D225" s="226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6"/>
    </row>
    <row r="226" spans="3:19">
      <c r="C226" s="105"/>
      <c r="D226" s="226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6"/>
    </row>
    <row r="227" spans="3:19">
      <c r="C227" s="105"/>
      <c r="D227" s="226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6"/>
    </row>
    <row r="228" spans="3:19">
      <c r="C228" s="105"/>
      <c r="D228" s="226"/>
      <c r="E228" s="226"/>
      <c r="F228" s="226"/>
      <c r="G228" s="226"/>
      <c r="H228" s="226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</row>
    <row r="229" spans="3:19">
      <c r="C229" s="105"/>
      <c r="D229" s="226"/>
      <c r="E229" s="226"/>
      <c r="F229" s="226"/>
      <c r="G229" s="226"/>
      <c r="H229" s="226"/>
      <c r="I229" s="226"/>
      <c r="J229" s="226"/>
      <c r="K229" s="226"/>
      <c r="L229" s="226"/>
      <c r="M229" s="226"/>
      <c r="N229" s="226"/>
      <c r="O229" s="226"/>
      <c r="P229" s="226"/>
      <c r="Q229" s="226"/>
      <c r="R229" s="226"/>
      <c r="S229" s="226"/>
    </row>
    <row r="230" spans="3:19">
      <c r="C230" s="105"/>
      <c r="D230" s="226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</row>
    <row r="231" spans="3:19">
      <c r="C231" s="105"/>
      <c r="D231" s="226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6"/>
    </row>
    <row r="232" spans="3:19">
      <c r="C232" s="105"/>
      <c r="D232" s="226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6"/>
    </row>
    <row r="233" spans="3:19">
      <c r="C233" s="105"/>
      <c r="D233" s="226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</row>
    <row r="234" spans="3:19">
      <c r="C234" s="105"/>
      <c r="D234" s="226"/>
      <c r="E234" s="226"/>
      <c r="F234" s="226"/>
      <c r="G234" s="226"/>
      <c r="H234" s="226"/>
      <c r="I234" s="226"/>
      <c r="J234" s="226"/>
      <c r="K234" s="226"/>
      <c r="L234" s="226"/>
      <c r="M234" s="226"/>
      <c r="N234" s="226"/>
      <c r="O234" s="226"/>
      <c r="P234" s="226"/>
      <c r="Q234" s="226"/>
      <c r="R234" s="226"/>
      <c r="S234" s="226"/>
    </row>
    <row r="235" spans="3:19">
      <c r="C235" s="105"/>
      <c r="D235" s="226"/>
      <c r="E235" s="226"/>
      <c r="F235" s="226"/>
      <c r="G235" s="226"/>
      <c r="H235" s="226"/>
      <c r="I235" s="226"/>
      <c r="J235" s="226"/>
      <c r="K235" s="226"/>
      <c r="L235" s="226"/>
      <c r="M235" s="226"/>
      <c r="N235" s="226"/>
      <c r="O235" s="226"/>
      <c r="P235" s="226"/>
      <c r="Q235" s="226"/>
      <c r="R235" s="226"/>
      <c r="S235" s="226"/>
    </row>
    <row r="236" spans="3:19">
      <c r="C236" s="105"/>
      <c r="D236" s="226"/>
      <c r="E236" s="226"/>
      <c r="F236" s="226"/>
      <c r="G236" s="226"/>
      <c r="H236" s="226"/>
      <c r="I236" s="226"/>
      <c r="J236" s="226"/>
      <c r="K236" s="226"/>
      <c r="L236" s="226"/>
      <c r="M236" s="226"/>
      <c r="N236" s="226"/>
      <c r="O236" s="226"/>
      <c r="P236" s="226"/>
      <c r="Q236" s="226"/>
      <c r="R236" s="226"/>
      <c r="S236" s="226"/>
    </row>
    <row r="237" spans="3:19">
      <c r="C237" s="105"/>
      <c r="D237" s="226"/>
      <c r="E237" s="226"/>
      <c r="F237" s="226"/>
      <c r="G237" s="226"/>
      <c r="H237" s="226"/>
      <c r="I237" s="226"/>
      <c r="J237" s="226"/>
      <c r="K237" s="226"/>
      <c r="L237" s="226"/>
      <c r="M237" s="226"/>
      <c r="N237" s="226"/>
      <c r="O237" s="226"/>
      <c r="P237" s="226"/>
      <c r="Q237" s="226"/>
      <c r="R237" s="226"/>
      <c r="S237" s="226"/>
    </row>
    <row r="238" spans="3:19">
      <c r="C238" s="105"/>
      <c r="D238" s="226"/>
      <c r="E238" s="226"/>
      <c r="F238" s="226"/>
      <c r="G238" s="226"/>
      <c r="H238" s="226"/>
      <c r="I238" s="226"/>
      <c r="J238" s="226"/>
      <c r="K238" s="226"/>
      <c r="L238" s="226"/>
      <c r="M238" s="226"/>
      <c r="N238" s="226"/>
      <c r="O238" s="226"/>
      <c r="P238" s="226"/>
      <c r="Q238" s="226"/>
      <c r="R238" s="226"/>
      <c r="S238" s="226"/>
    </row>
    <row r="239" spans="3:19">
      <c r="C239" s="105"/>
      <c r="D239" s="226"/>
      <c r="E239" s="226"/>
      <c r="F239" s="226"/>
      <c r="G239" s="226"/>
      <c r="H239" s="226"/>
      <c r="I239" s="226"/>
      <c r="J239" s="226"/>
      <c r="K239" s="226"/>
      <c r="L239" s="226"/>
      <c r="M239" s="226"/>
      <c r="N239" s="226"/>
      <c r="O239" s="226"/>
      <c r="P239" s="226"/>
      <c r="Q239" s="226"/>
      <c r="R239" s="226"/>
      <c r="S239" s="226"/>
    </row>
    <row r="240" spans="3:19">
      <c r="C240" s="105"/>
      <c r="D240" s="226"/>
      <c r="E240" s="226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</row>
    <row r="241" spans="3:19">
      <c r="C241" s="105"/>
      <c r="D241" s="226"/>
      <c r="E241" s="226"/>
      <c r="F241" s="226"/>
      <c r="G241" s="226"/>
      <c r="H241" s="226"/>
      <c r="I241" s="226"/>
      <c r="J241" s="226"/>
      <c r="K241" s="226"/>
      <c r="L241" s="226"/>
      <c r="M241" s="226"/>
      <c r="N241" s="226"/>
      <c r="O241" s="226"/>
      <c r="P241" s="226"/>
      <c r="Q241" s="226"/>
      <c r="R241" s="226"/>
      <c r="S241" s="226"/>
    </row>
    <row r="242" spans="3:19">
      <c r="C242" s="105"/>
      <c r="D242" s="226"/>
      <c r="E242" s="226"/>
      <c r="F242" s="226"/>
      <c r="G242" s="226"/>
      <c r="H242" s="226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</row>
    <row r="243" spans="3:19">
      <c r="C243" s="105"/>
      <c r="D243" s="226"/>
      <c r="E243" s="226"/>
      <c r="F243" s="226"/>
      <c r="G243" s="226"/>
      <c r="H243" s="226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</row>
    <row r="244" spans="3:19">
      <c r="C244" s="105"/>
      <c r="D244" s="226"/>
      <c r="E244" s="226"/>
      <c r="F244" s="226"/>
      <c r="G244" s="226"/>
      <c r="H244" s="226"/>
      <c r="I244" s="226"/>
      <c r="J244" s="226"/>
      <c r="K244" s="226"/>
      <c r="L244" s="226"/>
      <c r="M244" s="226"/>
      <c r="N244" s="226"/>
      <c r="O244" s="226"/>
      <c r="P244" s="226"/>
      <c r="Q244" s="226"/>
      <c r="R244" s="226"/>
      <c r="S244" s="226"/>
    </row>
    <row r="245" spans="3:19">
      <c r="C245" s="105"/>
      <c r="D245" s="226"/>
      <c r="E245" s="226"/>
      <c r="F245" s="226"/>
      <c r="G245" s="226"/>
      <c r="H245" s="226"/>
      <c r="I245" s="226"/>
      <c r="J245" s="226"/>
      <c r="K245" s="226"/>
      <c r="L245" s="226"/>
      <c r="M245" s="226"/>
      <c r="N245" s="226"/>
      <c r="O245" s="226"/>
      <c r="P245" s="226"/>
      <c r="Q245" s="226"/>
      <c r="R245" s="226"/>
      <c r="S245" s="226"/>
    </row>
    <row r="246" spans="3:19">
      <c r="C246" s="105"/>
      <c r="D246" s="226"/>
      <c r="E246" s="226"/>
      <c r="F246" s="226"/>
      <c r="G246" s="226"/>
      <c r="H246" s="226"/>
      <c r="I246" s="226"/>
      <c r="J246" s="226"/>
      <c r="K246" s="226"/>
      <c r="L246" s="226"/>
      <c r="M246" s="226"/>
      <c r="N246" s="226"/>
      <c r="O246" s="226"/>
      <c r="P246" s="226"/>
      <c r="Q246" s="226"/>
      <c r="R246" s="226"/>
      <c r="S246" s="226"/>
    </row>
    <row r="247" spans="3:19">
      <c r="C247" s="105"/>
      <c r="D247" s="226"/>
      <c r="E247" s="226"/>
      <c r="F247" s="226"/>
      <c r="G247" s="226"/>
      <c r="H247" s="226"/>
      <c r="I247" s="226"/>
      <c r="J247" s="226"/>
      <c r="K247" s="226"/>
      <c r="L247" s="226"/>
      <c r="M247" s="226"/>
      <c r="N247" s="226"/>
      <c r="O247" s="226"/>
      <c r="P247" s="226"/>
      <c r="Q247" s="226"/>
      <c r="R247" s="226"/>
      <c r="S247" s="226"/>
    </row>
    <row r="248" spans="3:19">
      <c r="C248" s="105"/>
      <c r="D248" s="226"/>
      <c r="E248" s="226"/>
      <c r="F248" s="226"/>
      <c r="G248" s="226"/>
      <c r="H248" s="226"/>
      <c r="I248" s="226"/>
      <c r="J248" s="226"/>
      <c r="K248" s="226"/>
      <c r="L248" s="226"/>
      <c r="M248" s="226"/>
      <c r="N248" s="226"/>
      <c r="O248" s="226"/>
      <c r="P248" s="226"/>
      <c r="Q248" s="226"/>
      <c r="R248" s="226"/>
      <c r="S248" s="226"/>
    </row>
    <row r="249" spans="3:19">
      <c r="C249" s="105"/>
      <c r="D249" s="226"/>
      <c r="E249" s="226"/>
      <c r="F249" s="226"/>
      <c r="G249" s="226"/>
      <c r="H249" s="226"/>
      <c r="I249" s="226"/>
      <c r="J249" s="226"/>
      <c r="K249" s="226"/>
      <c r="L249" s="226"/>
      <c r="M249" s="226"/>
      <c r="N249" s="226"/>
      <c r="O249" s="226"/>
      <c r="P249" s="226"/>
      <c r="Q249" s="226"/>
      <c r="R249" s="226"/>
      <c r="S249" s="226"/>
    </row>
    <row r="250" spans="3:19">
      <c r="C250" s="105"/>
      <c r="D250" s="226"/>
      <c r="E250" s="226"/>
      <c r="F250" s="226"/>
      <c r="G250" s="226"/>
      <c r="H250" s="226"/>
      <c r="I250" s="226"/>
      <c r="J250" s="226"/>
      <c r="K250" s="226"/>
      <c r="L250" s="226"/>
      <c r="M250" s="226"/>
      <c r="N250" s="226"/>
      <c r="O250" s="226"/>
      <c r="P250" s="226"/>
      <c r="Q250" s="226"/>
      <c r="R250" s="226"/>
      <c r="S250" s="226"/>
    </row>
    <row r="251" spans="3:19">
      <c r="C251" s="105"/>
      <c r="D251" s="226"/>
      <c r="E251" s="226"/>
      <c r="F251" s="226"/>
      <c r="G251" s="226"/>
      <c r="H251" s="226"/>
      <c r="I251" s="226"/>
      <c r="J251" s="226"/>
      <c r="K251" s="226"/>
      <c r="L251" s="226"/>
      <c r="M251" s="226"/>
      <c r="N251" s="226"/>
      <c r="O251" s="226"/>
      <c r="P251" s="226"/>
      <c r="Q251" s="226"/>
      <c r="R251" s="226"/>
      <c r="S251" s="226"/>
    </row>
    <row r="252" spans="3:19">
      <c r="C252" s="105"/>
      <c r="D252" s="226"/>
      <c r="E252" s="226"/>
      <c r="F252" s="226"/>
      <c r="G252" s="226"/>
      <c r="H252" s="226"/>
      <c r="I252" s="226"/>
      <c r="J252" s="226"/>
      <c r="K252" s="226"/>
      <c r="L252" s="226"/>
      <c r="M252" s="226"/>
      <c r="N252" s="226"/>
      <c r="O252" s="226"/>
      <c r="P252" s="226"/>
      <c r="Q252" s="226"/>
      <c r="R252" s="226"/>
      <c r="S252" s="226"/>
    </row>
    <row r="253" spans="3:19">
      <c r="C253" s="105"/>
      <c r="D253" s="226"/>
      <c r="E253" s="226"/>
      <c r="F253" s="226"/>
      <c r="G253" s="226"/>
      <c r="H253" s="226"/>
      <c r="I253" s="226"/>
      <c r="J253" s="226"/>
      <c r="K253" s="226"/>
      <c r="L253" s="226"/>
      <c r="M253" s="226"/>
      <c r="N253" s="226"/>
      <c r="O253" s="226"/>
      <c r="P253" s="226"/>
      <c r="Q253" s="226"/>
      <c r="R253" s="226"/>
      <c r="S253" s="226"/>
    </row>
    <row r="254" spans="3:19">
      <c r="C254" s="105"/>
      <c r="D254" s="226"/>
      <c r="E254" s="226"/>
      <c r="F254" s="226"/>
      <c r="G254" s="226"/>
      <c r="H254" s="226"/>
      <c r="I254" s="226"/>
      <c r="J254" s="226"/>
      <c r="K254" s="226"/>
      <c r="L254" s="226"/>
      <c r="M254" s="226"/>
      <c r="N254" s="226"/>
      <c r="O254" s="226"/>
      <c r="P254" s="226"/>
      <c r="Q254" s="226"/>
      <c r="R254" s="226"/>
      <c r="S254" s="226"/>
    </row>
    <row r="255" spans="3:19">
      <c r="C255" s="105"/>
      <c r="D255" s="226"/>
      <c r="E255" s="226"/>
      <c r="F255" s="226"/>
      <c r="G255" s="226"/>
      <c r="H255" s="226"/>
      <c r="I255" s="226"/>
      <c r="J255" s="226"/>
      <c r="K255" s="226"/>
      <c r="L255" s="226"/>
      <c r="M255" s="226"/>
      <c r="N255" s="226"/>
      <c r="O255" s="226"/>
      <c r="P255" s="226"/>
      <c r="Q255" s="226"/>
      <c r="R255" s="226"/>
      <c r="S255" s="226"/>
    </row>
    <row r="256" spans="3:19">
      <c r="C256" s="105"/>
      <c r="D256" s="226"/>
      <c r="E256" s="226"/>
      <c r="F256" s="226"/>
      <c r="G256" s="226"/>
      <c r="H256" s="226"/>
      <c r="I256" s="226"/>
      <c r="J256" s="226"/>
      <c r="K256" s="226"/>
      <c r="L256" s="226"/>
      <c r="M256" s="226"/>
      <c r="N256" s="226"/>
      <c r="O256" s="226"/>
      <c r="P256" s="226"/>
      <c r="Q256" s="226"/>
      <c r="R256" s="226"/>
      <c r="S256" s="226"/>
    </row>
    <row r="257" spans="3:19">
      <c r="C257" s="105"/>
      <c r="D257" s="226"/>
      <c r="E257" s="226"/>
      <c r="F257" s="226"/>
      <c r="G257" s="226"/>
      <c r="H257" s="226"/>
      <c r="I257" s="226"/>
      <c r="J257" s="226"/>
      <c r="K257" s="226"/>
      <c r="L257" s="226"/>
      <c r="M257" s="226"/>
      <c r="N257" s="226"/>
      <c r="O257" s="226"/>
      <c r="P257" s="226"/>
      <c r="Q257" s="226"/>
      <c r="R257" s="226"/>
      <c r="S257" s="226"/>
    </row>
    <row r="258" spans="3:19">
      <c r="C258" s="105"/>
      <c r="D258" s="226"/>
      <c r="E258" s="226"/>
      <c r="F258" s="226"/>
      <c r="G258" s="226"/>
      <c r="H258" s="226"/>
      <c r="I258" s="226"/>
      <c r="J258" s="226"/>
      <c r="K258" s="226"/>
      <c r="L258" s="226"/>
      <c r="M258" s="226"/>
      <c r="N258" s="226"/>
      <c r="O258" s="226"/>
      <c r="P258" s="226"/>
      <c r="Q258" s="226"/>
      <c r="R258" s="226"/>
      <c r="S258" s="226"/>
    </row>
    <row r="259" spans="3:19">
      <c r="C259" s="105"/>
      <c r="D259" s="226"/>
      <c r="E259" s="226"/>
      <c r="F259" s="226"/>
      <c r="G259" s="226"/>
      <c r="H259" s="226"/>
      <c r="I259" s="226"/>
      <c r="J259" s="226"/>
      <c r="K259" s="226"/>
      <c r="L259" s="226"/>
      <c r="M259" s="226"/>
      <c r="N259" s="226"/>
      <c r="O259" s="226"/>
      <c r="P259" s="226"/>
      <c r="Q259" s="226"/>
      <c r="R259" s="226"/>
      <c r="S259" s="226"/>
    </row>
    <row r="260" spans="3:19">
      <c r="C260" s="105"/>
      <c r="D260" s="226"/>
      <c r="E260" s="226"/>
      <c r="F260" s="226"/>
      <c r="G260" s="226"/>
      <c r="H260" s="226"/>
      <c r="I260" s="226"/>
      <c r="J260" s="226"/>
      <c r="K260" s="226"/>
      <c r="L260" s="226"/>
      <c r="M260" s="226"/>
      <c r="N260" s="226"/>
      <c r="O260" s="226"/>
      <c r="P260" s="226"/>
      <c r="Q260" s="226"/>
      <c r="R260" s="226"/>
      <c r="S260" s="226"/>
    </row>
    <row r="261" spans="3:19">
      <c r="C261" s="105"/>
      <c r="D261" s="226"/>
      <c r="E261" s="226"/>
      <c r="F261" s="226"/>
      <c r="G261" s="226"/>
      <c r="H261" s="226"/>
      <c r="I261" s="226"/>
      <c r="J261" s="226"/>
      <c r="K261" s="226"/>
      <c r="L261" s="226"/>
      <c r="M261" s="226"/>
      <c r="N261" s="226"/>
      <c r="O261" s="226"/>
      <c r="P261" s="226"/>
      <c r="Q261" s="226"/>
      <c r="R261" s="226"/>
      <c r="S261" s="226"/>
    </row>
    <row r="262" spans="3:19">
      <c r="C262" s="105"/>
      <c r="D262" s="226"/>
      <c r="E262" s="226"/>
      <c r="F262" s="226"/>
      <c r="G262" s="226"/>
      <c r="H262" s="226"/>
      <c r="I262" s="226"/>
      <c r="J262" s="226"/>
      <c r="K262" s="226"/>
      <c r="L262" s="226"/>
      <c r="M262" s="226"/>
      <c r="N262" s="226"/>
      <c r="O262" s="226"/>
      <c r="P262" s="226"/>
      <c r="Q262" s="226"/>
      <c r="R262" s="226"/>
      <c r="S262" s="226"/>
    </row>
    <row r="263" spans="3:19">
      <c r="C263" s="105"/>
      <c r="D263" s="226"/>
      <c r="E263" s="226"/>
      <c r="F263" s="226"/>
      <c r="G263" s="226"/>
      <c r="H263" s="226"/>
      <c r="I263" s="226"/>
      <c r="J263" s="226"/>
      <c r="K263" s="226"/>
      <c r="L263" s="226"/>
      <c r="M263" s="226"/>
      <c r="N263" s="226"/>
      <c r="O263" s="226"/>
      <c r="P263" s="226"/>
      <c r="Q263" s="226"/>
      <c r="R263" s="226"/>
      <c r="S263" s="226"/>
    </row>
    <row r="264" spans="3:19">
      <c r="C264" s="105"/>
      <c r="D264" s="226"/>
      <c r="E264" s="226"/>
      <c r="F264" s="226"/>
      <c r="G264" s="226"/>
      <c r="H264" s="226"/>
      <c r="I264" s="226"/>
      <c r="J264" s="226"/>
      <c r="K264" s="226"/>
      <c r="L264" s="226"/>
      <c r="M264" s="226"/>
      <c r="N264" s="226"/>
      <c r="O264" s="226"/>
      <c r="P264" s="226"/>
      <c r="Q264" s="226"/>
      <c r="R264" s="226"/>
      <c r="S264" s="226"/>
    </row>
    <row r="265" spans="3:19">
      <c r="C265" s="105"/>
      <c r="D265" s="226"/>
      <c r="E265" s="226"/>
      <c r="F265" s="226"/>
      <c r="G265" s="226"/>
      <c r="H265" s="226"/>
      <c r="I265" s="226"/>
      <c r="J265" s="226"/>
      <c r="K265" s="226"/>
      <c r="L265" s="226"/>
      <c r="M265" s="226"/>
      <c r="N265" s="226"/>
      <c r="O265" s="226"/>
      <c r="P265" s="226"/>
      <c r="Q265" s="226"/>
      <c r="R265" s="226"/>
      <c r="S265" s="226"/>
    </row>
    <row r="266" spans="3:19">
      <c r="C266" s="105"/>
      <c r="D266" s="226"/>
      <c r="E266" s="226"/>
      <c r="F266" s="226"/>
      <c r="G266" s="226"/>
      <c r="H266" s="226"/>
      <c r="I266" s="226"/>
      <c r="J266" s="226"/>
      <c r="K266" s="226"/>
      <c r="L266" s="226"/>
      <c r="M266" s="226"/>
      <c r="N266" s="226"/>
      <c r="O266" s="226"/>
      <c r="P266" s="226"/>
      <c r="Q266" s="226"/>
      <c r="R266" s="226"/>
      <c r="S266" s="226"/>
    </row>
    <row r="267" spans="3:19">
      <c r="C267" s="105"/>
      <c r="D267" s="226"/>
      <c r="E267" s="226"/>
      <c r="F267" s="226"/>
      <c r="G267" s="226"/>
      <c r="H267" s="226"/>
      <c r="I267" s="226"/>
      <c r="J267" s="226"/>
      <c r="K267" s="226"/>
      <c r="L267" s="226"/>
      <c r="M267" s="226"/>
      <c r="N267" s="226"/>
      <c r="O267" s="226"/>
      <c r="P267" s="226"/>
      <c r="Q267" s="226"/>
      <c r="R267" s="226"/>
      <c r="S267" s="226"/>
    </row>
    <row r="268" spans="3:19">
      <c r="C268" s="105"/>
      <c r="D268" s="226"/>
      <c r="E268" s="226"/>
      <c r="F268" s="226"/>
      <c r="G268" s="226"/>
      <c r="H268" s="226"/>
      <c r="I268" s="226"/>
      <c r="J268" s="226"/>
      <c r="K268" s="226"/>
      <c r="L268" s="226"/>
      <c r="M268" s="226"/>
      <c r="N268" s="226"/>
      <c r="O268" s="226"/>
      <c r="P268" s="226"/>
      <c r="Q268" s="226"/>
      <c r="R268" s="226"/>
      <c r="S268" s="226"/>
    </row>
    <row r="269" spans="3:19">
      <c r="C269" s="105"/>
      <c r="D269" s="226"/>
      <c r="E269" s="226"/>
      <c r="F269" s="226"/>
      <c r="G269" s="226"/>
      <c r="H269" s="226"/>
      <c r="I269" s="226"/>
      <c r="J269" s="226"/>
      <c r="K269" s="226"/>
      <c r="L269" s="226"/>
      <c r="M269" s="226"/>
      <c r="N269" s="226"/>
      <c r="O269" s="226"/>
      <c r="P269" s="226"/>
      <c r="Q269" s="226"/>
      <c r="R269" s="226"/>
      <c r="S269" s="226"/>
    </row>
    <row r="270" spans="3:19">
      <c r="C270" s="105"/>
      <c r="D270" s="226"/>
      <c r="E270" s="226"/>
      <c r="F270" s="226"/>
      <c r="G270" s="226"/>
      <c r="H270" s="226"/>
      <c r="I270" s="226"/>
      <c r="J270" s="226"/>
      <c r="K270" s="226"/>
      <c r="L270" s="226"/>
      <c r="M270" s="226"/>
      <c r="N270" s="226"/>
      <c r="O270" s="226"/>
      <c r="P270" s="226"/>
      <c r="Q270" s="226"/>
      <c r="R270" s="226"/>
      <c r="S270" s="226"/>
    </row>
    <row r="271" spans="3:19">
      <c r="C271" s="105"/>
      <c r="D271" s="226"/>
      <c r="E271" s="226"/>
      <c r="F271" s="226"/>
      <c r="G271" s="226"/>
      <c r="H271" s="226"/>
      <c r="I271" s="226"/>
      <c r="J271" s="226"/>
      <c r="K271" s="226"/>
      <c r="L271" s="226"/>
      <c r="M271" s="226"/>
      <c r="N271" s="226"/>
      <c r="O271" s="226"/>
      <c r="P271" s="226"/>
      <c r="Q271" s="226"/>
      <c r="R271" s="226"/>
      <c r="S271" s="226"/>
    </row>
    <row r="272" spans="3:19">
      <c r="C272" s="105"/>
      <c r="D272" s="226"/>
      <c r="E272" s="226"/>
      <c r="F272" s="226"/>
      <c r="G272" s="226"/>
      <c r="H272" s="226"/>
      <c r="I272" s="226"/>
      <c r="J272" s="226"/>
      <c r="K272" s="226"/>
      <c r="L272" s="226"/>
      <c r="M272" s="226"/>
      <c r="N272" s="226"/>
      <c r="O272" s="226"/>
      <c r="P272" s="226"/>
      <c r="Q272" s="226"/>
      <c r="R272" s="226"/>
      <c r="S272" s="226"/>
    </row>
    <row r="273" spans="3:19">
      <c r="C273" s="105"/>
      <c r="D273" s="226"/>
      <c r="E273" s="226"/>
      <c r="F273" s="226"/>
      <c r="G273" s="226"/>
      <c r="H273" s="226"/>
      <c r="I273" s="226"/>
      <c r="J273" s="226"/>
      <c r="K273" s="226"/>
      <c r="L273" s="226"/>
      <c r="M273" s="226"/>
      <c r="N273" s="226"/>
      <c r="O273" s="226"/>
      <c r="P273" s="226"/>
      <c r="Q273" s="226"/>
      <c r="R273" s="226"/>
      <c r="S273" s="226"/>
    </row>
    <row r="274" spans="3:19">
      <c r="C274" s="105"/>
      <c r="D274" s="226"/>
      <c r="E274" s="226"/>
      <c r="F274" s="226"/>
      <c r="G274" s="226"/>
      <c r="H274" s="226"/>
      <c r="I274" s="226"/>
      <c r="J274" s="226"/>
      <c r="K274" s="226"/>
      <c r="L274" s="226"/>
      <c r="M274" s="226"/>
      <c r="N274" s="226"/>
      <c r="O274" s="226"/>
      <c r="P274" s="226"/>
      <c r="Q274" s="226"/>
      <c r="R274" s="226"/>
      <c r="S274" s="226"/>
    </row>
    <row r="275" spans="3:19">
      <c r="C275" s="105"/>
      <c r="D275" s="226"/>
      <c r="E275" s="226"/>
      <c r="F275" s="226"/>
      <c r="G275" s="226"/>
      <c r="H275" s="226"/>
      <c r="I275" s="226"/>
      <c r="J275" s="226"/>
      <c r="K275" s="226"/>
      <c r="L275" s="226"/>
      <c r="M275" s="226"/>
      <c r="N275" s="226"/>
      <c r="O275" s="226"/>
      <c r="P275" s="226"/>
      <c r="Q275" s="226"/>
      <c r="R275" s="226"/>
      <c r="S275" s="226"/>
    </row>
    <row r="276" spans="3:19">
      <c r="C276" s="105"/>
      <c r="D276" s="226"/>
      <c r="E276" s="226"/>
      <c r="F276" s="226"/>
      <c r="G276" s="226"/>
      <c r="H276" s="226"/>
      <c r="I276" s="226"/>
      <c r="J276" s="226"/>
      <c r="K276" s="226"/>
      <c r="L276" s="226"/>
      <c r="M276" s="226"/>
      <c r="N276" s="226"/>
      <c r="O276" s="226"/>
      <c r="P276" s="226"/>
      <c r="Q276" s="226"/>
      <c r="R276" s="226"/>
      <c r="S276" s="226"/>
    </row>
    <row r="277" spans="3:19">
      <c r="C277" s="105"/>
      <c r="D277" s="226"/>
      <c r="E277" s="226"/>
      <c r="F277" s="226"/>
      <c r="G277" s="226"/>
      <c r="H277" s="226"/>
      <c r="I277" s="226"/>
      <c r="J277" s="226"/>
      <c r="K277" s="226"/>
      <c r="L277" s="226"/>
      <c r="M277" s="226"/>
      <c r="N277" s="226"/>
      <c r="O277" s="226"/>
      <c r="P277" s="226"/>
      <c r="Q277" s="226"/>
      <c r="R277" s="226"/>
      <c r="S277" s="226"/>
    </row>
    <row r="278" spans="3:19">
      <c r="C278" s="105"/>
      <c r="D278" s="226"/>
      <c r="E278" s="226"/>
      <c r="F278" s="226"/>
      <c r="G278" s="226"/>
      <c r="H278" s="226"/>
      <c r="I278" s="226"/>
      <c r="J278" s="226"/>
      <c r="K278" s="226"/>
      <c r="L278" s="226"/>
      <c r="M278" s="226"/>
      <c r="N278" s="226"/>
      <c r="O278" s="226"/>
      <c r="P278" s="226"/>
      <c r="Q278" s="226"/>
      <c r="R278" s="226"/>
      <c r="S278" s="226"/>
    </row>
    <row r="279" spans="3:19">
      <c r="C279" s="105"/>
      <c r="D279" s="226"/>
      <c r="E279" s="226"/>
      <c r="F279" s="226"/>
      <c r="G279" s="226"/>
      <c r="H279" s="226"/>
      <c r="I279" s="226"/>
      <c r="J279" s="226"/>
      <c r="K279" s="226"/>
      <c r="L279" s="226"/>
      <c r="M279" s="226"/>
      <c r="N279" s="226"/>
      <c r="O279" s="226"/>
      <c r="P279" s="226"/>
      <c r="Q279" s="226"/>
      <c r="R279" s="226"/>
      <c r="S279" s="226"/>
    </row>
    <row r="280" spans="3:19">
      <c r="C280" s="105"/>
      <c r="D280" s="226"/>
      <c r="E280" s="226"/>
      <c r="F280" s="226"/>
      <c r="G280" s="226"/>
      <c r="H280" s="226"/>
      <c r="I280" s="226"/>
      <c r="J280" s="226"/>
      <c r="K280" s="226"/>
      <c r="L280" s="226"/>
      <c r="M280" s="226"/>
      <c r="N280" s="226"/>
      <c r="O280" s="226"/>
      <c r="P280" s="226"/>
      <c r="Q280" s="226"/>
      <c r="R280" s="226"/>
      <c r="S280" s="226"/>
    </row>
    <row r="281" spans="3:19">
      <c r="C281" s="105"/>
      <c r="D281" s="226"/>
      <c r="E281" s="226"/>
      <c r="F281" s="226"/>
      <c r="G281" s="226"/>
      <c r="H281" s="226"/>
      <c r="I281" s="226"/>
      <c r="J281" s="226"/>
      <c r="K281" s="226"/>
      <c r="L281" s="226"/>
      <c r="M281" s="226"/>
      <c r="N281" s="226"/>
      <c r="O281" s="226"/>
      <c r="P281" s="226"/>
      <c r="Q281" s="226"/>
      <c r="R281" s="226"/>
      <c r="S281" s="226"/>
    </row>
    <row r="282" spans="3:19">
      <c r="C282" s="105"/>
      <c r="D282" s="226"/>
      <c r="E282" s="226"/>
      <c r="F282" s="226"/>
      <c r="G282" s="226"/>
      <c r="H282" s="226"/>
      <c r="I282" s="226"/>
      <c r="J282" s="226"/>
      <c r="K282" s="226"/>
      <c r="L282" s="226"/>
      <c r="M282" s="226"/>
      <c r="N282" s="226"/>
      <c r="O282" s="226"/>
      <c r="P282" s="226"/>
      <c r="Q282" s="226"/>
      <c r="R282" s="226"/>
      <c r="S282" s="226"/>
    </row>
    <row r="283" spans="3:19">
      <c r="C283" s="105"/>
      <c r="D283" s="226"/>
      <c r="E283" s="226"/>
      <c r="F283" s="226"/>
      <c r="G283" s="226"/>
      <c r="H283" s="226"/>
      <c r="I283" s="226"/>
      <c r="J283" s="226"/>
      <c r="K283" s="226"/>
      <c r="L283" s="226"/>
      <c r="M283" s="226"/>
      <c r="N283" s="226"/>
      <c r="O283" s="226"/>
      <c r="P283" s="226"/>
      <c r="Q283" s="226"/>
      <c r="R283" s="226"/>
      <c r="S283" s="226"/>
    </row>
    <row r="284" spans="3:19">
      <c r="C284" s="105"/>
      <c r="D284" s="226"/>
      <c r="E284" s="226"/>
      <c r="F284" s="226"/>
      <c r="G284" s="226"/>
      <c r="H284" s="226"/>
      <c r="I284" s="226"/>
      <c r="J284" s="226"/>
      <c r="K284" s="226"/>
      <c r="L284" s="226"/>
      <c r="M284" s="226"/>
      <c r="N284" s="226"/>
      <c r="O284" s="226"/>
      <c r="P284" s="226"/>
      <c r="Q284" s="226"/>
      <c r="R284" s="226"/>
      <c r="S284" s="226"/>
    </row>
    <row r="285" spans="3:19">
      <c r="C285" s="105"/>
      <c r="D285" s="226"/>
      <c r="E285" s="226"/>
      <c r="F285" s="226"/>
      <c r="G285" s="226"/>
      <c r="H285" s="226"/>
      <c r="I285" s="226"/>
      <c r="J285" s="226"/>
      <c r="K285" s="226"/>
      <c r="L285" s="226"/>
      <c r="M285" s="226"/>
      <c r="N285" s="226"/>
      <c r="O285" s="226"/>
      <c r="P285" s="226"/>
      <c r="Q285" s="226"/>
      <c r="R285" s="226"/>
      <c r="S285" s="226"/>
    </row>
    <row r="286" spans="3:19">
      <c r="C286" s="105"/>
      <c r="D286" s="226"/>
      <c r="E286" s="226"/>
      <c r="F286" s="226"/>
      <c r="G286" s="226"/>
      <c r="H286" s="226"/>
      <c r="I286" s="226"/>
      <c r="J286" s="226"/>
      <c r="K286" s="226"/>
      <c r="L286" s="226"/>
      <c r="M286" s="226"/>
      <c r="N286" s="226"/>
      <c r="O286" s="226"/>
      <c r="P286" s="226"/>
      <c r="Q286" s="226"/>
      <c r="R286" s="226"/>
      <c r="S286" s="226"/>
    </row>
    <row r="287" spans="3:19">
      <c r="C287" s="105"/>
      <c r="D287" s="226"/>
      <c r="E287" s="226"/>
      <c r="F287" s="226"/>
      <c r="G287" s="226"/>
      <c r="H287" s="226"/>
      <c r="I287" s="226"/>
      <c r="J287" s="226"/>
      <c r="K287" s="226"/>
      <c r="L287" s="226"/>
      <c r="M287" s="226"/>
      <c r="N287" s="226"/>
      <c r="O287" s="226"/>
      <c r="P287" s="226"/>
      <c r="Q287" s="226"/>
      <c r="R287" s="226"/>
      <c r="S287" s="226"/>
    </row>
    <row r="288" spans="3:19">
      <c r="C288" s="105"/>
      <c r="D288" s="226"/>
      <c r="E288" s="226"/>
      <c r="F288" s="226"/>
      <c r="G288" s="226"/>
      <c r="H288" s="226"/>
      <c r="I288" s="226"/>
      <c r="J288" s="226"/>
      <c r="K288" s="226"/>
      <c r="L288" s="226"/>
      <c r="M288" s="226"/>
      <c r="N288" s="226"/>
      <c r="O288" s="226"/>
      <c r="P288" s="226"/>
      <c r="Q288" s="226"/>
      <c r="R288" s="226"/>
      <c r="S288" s="226"/>
    </row>
    <row r="289" spans="3:19">
      <c r="C289" s="105"/>
      <c r="D289" s="226"/>
      <c r="E289" s="226"/>
      <c r="F289" s="226"/>
      <c r="G289" s="226"/>
      <c r="H289" s="226"/>
      <c r="I289" s="226"/>
      <c r="J289" s="226"/>
      <c r="K289" s="226"/>
      <c r="L289" s="226"/>
      <c r="M289" s="226"/>
      <c r="N289" s="226"/>
      <c r="O289" s="226"/>
      <c r="P289" s="226"/>
      <c r="Q289" s="226"/>
      <c r="R289" s="226"/>
      <c r="S289" s="226"/>
    </row>
    <row r="290" spans="3:19">
      <c r="C290" s="105"/>
      <c r="D290" s="226"/>
      <c r="E290" s="226"/>
      <c r="F290" s="226"/>
      <c r="G290" s="226"/>
      <c r="H290" s="226"/>
      <c r="I290" s="226"/>
      <c r="J290" s="226"/>
      <c r="K290" s="226"/>
      <c r="L290" s="226"/>
      <c r="M290" s="226"/>
      <c r="N290" s="226"/>
      <c r="O290" s="226"/>
      <c r="P290" s="226"/>
      <c r="Q290" s="226"/>
      <c r="R290" s="226"/>
      <c r="S290" s="226"/>
    </row>
    <row r="291" spans="3:19">
      <c r="C291" s="105"/>
      <c r="D291" s="226"/>
      <c r="E291" s="226"/>
      <c r="F291" s="226"/>
      <c r="G291" s="226"/>
      <c r="H291" s="226"/>
      <c r="I291" s="226"/>
      <c r="J291" s="226"/>
      <c r="K291" s="226"/>
      <c r="L291" s="226"/>
      <c r="M291" s="226"/>
      <c r="N291" s="226"/>
      <c r="O291" s="226"/>
      <c r="P291" s="226"/>
      <c r="Q291" s="226"/>
      <c r="R291" s="226"/>
      <c r="S291" s="226"/>
    </row>
    <row r="292" spans="3:19">
      <c r="C292" s="105"/>
      <c r="D292" s="226"/>
      <c r="E292" s="226"/>
      <c r="F292" s="226"/>
      <c r="G292" s="226"/>
      <c r="H292" s="226"/>
      <c r="I292" s="226"/>
      <c r="J292" s="226"/>
      <c r="K292" s="226"/>
      <c r="L292" s="226"/>
      <c r="M292" s="226"/>
      <c r="N292" s="226"/>
      <c r="O292" s="226"/>
      <c r="P292" s="226"/>
      <c r="Q292" s="226"/>
      <c r="R292" s="226"/>
      <c r="S292" s="226"/>
    </row>
    <row r="293" spans="3:19">
      <c r="C293" s="105"/>
      <c r="D293" s="226"/>
      <c r="E293" s="226"/>
      <c r="F293" s="226"/>
      <c r="G293" s="226"/>
      <c r="H293" s="226"/>
      <c r="I293" s="226"/>
      <c r="J293" s="226"/>
      <c r="K293" s="226"/>
      <c r="L293" s="226"/>
      <c r="M293" s="226"/>
      <c r="N293" s="226"/>
      <c r="O293" s="226"/>
      <c r="P293" s="226"/>
      <c r="Q293" s="226"/>
      <c r="R293" s="226"/>
      <c r="S293" s="226"/>
    </row>
    <row r="294" spans="3:19">
      <c r="C294" s="105"/>
      <c r="D294" s="226"/>
      <c r="E294" s="226"/>
      <c r="F294" s="226"/>
      <c r="G294" s="226"/>
      <c r="H294" s="226"/>
      <c r="I294" s="226"/>
      <c r="J294" s="226"/>
      <c r="K294" s="226"/>
      <c r="L294" s="226"/>
      <c r="M294" s="226"/>
      <c r="N294" s="226"/>
      <c r="O294" s="226"/>
      <c r="P294" s="226"/>
      <c r="Q294" s="226"/>
      <c r="R294" s="226"/>
      <c r="S294" s="226"/>
    </row>
    <row r="295" spans="3:19">
      <c r="C295" s="105"/>
      <c r="D295" s="226"/>
      <c r="E295" s="226"/>
      <c r="F295" s="226"/>
      <c r="G295" s="226"/>
      <c r="H295" s="226"/>
      <c r="I295" s="226"/>
      <c r="J295" s="226"/>
      <c r="K295" s="226"/>
      <c r="L295" s="226"/>
      <c r="M295" s="226"/>
      <c r="N295" s="226"/>
      <c r="O295" s="226"/>
      <c r="P295" s="226"/>
      <c r="Q295" s="226"/>
      <c r="R295" s="226"/>
      <c r="S295" s="226"/>
    </row>
    <row r="296" spans="3:19">
      <c r="C296" s="105"/>
      <c r="D296" s="226"/>
      <c r="E296" s="226"/>
      <c r="F296" s="226"/>
      <c r="G296" s="226"/>
      <c r="H296" s="226"/>
      <c r="I296" s="226"/>
      <c r="J296" s="226"/>
      <c r="K296" s="226"/>
      <c r="L296" s="226"/>
      <c r="M296" s="226"/>
      <c r="N296" s="226"/>
      <c r="O296" s="226"/>
      <c r="P296" s="226"/>
      <c r="Q296" s="226"/>
      <c r="R296" s="226"/>
      <c r="S296" s="226"/>
    </row>
    <row r="297" spans="3:19">
      <c r="C297" s="105"/>
      <c r="D297" s="226"/>
      <c r="E297" s="226"/>
      <c r="F297" s="226"/>
      <c r="G297" s="226"/>
      <c r="H297" s="226"/>
      <c r="I297" s="226"/>
      <c r="J297" s="226"/>
      <c r="K297" s="226"/>
      <c r="L297" s="226"/>
      <c r="M297" s="226"/>
      <c r="N297" s="226"/>
      <c r="O297" s="226"/>
      <c r="P297" s="226"/>
      <c r="Q297" s="226"/>
      <c r="R297" s="226"/>
      <c r="S297" s="226"/>
    </row>
    <row r="298" spans="3:19">
      <c r="C298" s="105"/>
      <c r="D298" s="226"/>
      <c r="E298" s="226"/>
      <c r="F298" s="226"/>
      <c r="G298" s="226"/>
      <c r="H298" s="226"/>
      <c r="I298" s="226"/>
      <c r="J298" s="226"/>
      <c r="K298" s="226"/>
      <c r="L298" s="226"/>
      <c r="M298" s="226"/>
      <c r="N298" s="226"/>
      <c r="O298" s="226"/>
      <c r="P298" s="226"/>
      <c r="Q298" s="226"/>
      <c r="R298" s="226"/>
      <c r="S298" s="226"/>
    </row>
    <row r="299" spans="3:19">
      <c r="C299" s="105"/>
      <c r="D299" s="226"/>
      <c r="E299" s="226"/>
      <c r="F299" s="226"/>
      <c r="G299" s="226"/>
      <c r="H299" s="226"/>
      <c r="I299" s="226"/>
      <c r="J299" s="226"/>
      <c r="K299" s="226"/>
      <c r="L299" s="226"/>
      <c r="M299" s="226"/>
      <c r="N299" s="226"/>
      <c r="O299" s="226"/>
      <c r="P299" s="226"/>
      <c r="Q299" s="226"/>
      <c r="R299" s="226"/>
      <c r="S299" s="226"/>
    </row>
    <row r="300" spans="3:19">
      <c r="C300" s="105"/>
      <c r="D300" s="226"/>
      <c r="E300" s="226"/>
      <c r="F300" s="226"/>
      <c r="G300" s="226"/>
      <c r="H300" s="226"/>
      <c r="I300" s="226"/>
      <c r="J300" s="226"/>
      <c r="K300" s="226"/>
      <c r="L300" s="226"/>
      <c r="M300" s="226"/>
      <c r="N300" s="226"/>
      <c r="O300" s="226"/>
      <c r="P300" s="226"/>
      <c r="Q300" s="226"/>
      <c r="R300" s="226"/>
      <c r="S300" s="226"/>
    </row>
    <row r="301" spans="3:19">
      <c r="C301" s="105"/>
      <c r="D301" s="226"/>
      <c r="E301" s="226"/>
      <c r="F301" s="226"/>
      <c r="G301" s="226"/>
      <c r="H301" s="226"/>
      <c r="I301" s="226"/>
      <c r="J301" s="226"/>
      <c r="K301" s="226"/>
      <c r="L301" s="226"/>
      <c r="M301" s="226"/>
      <c r="N301" s="226"/>
      <c r="O301" s="226"/>
      <c r="P301" s="226"/>
      <c r="Q301" s="226"/>
      <c r="R301" s="226"/>
      <c r="S301" s="226"/>
    </row>
    <row r="302" spans="3:19">
      <c r="C302" s="105"/>
      <c r="D302" s="226"/>
      <c r="E302" s="226"/>
      <c r="F302" s="226"/>
      <c r="G302" s="226"/>
      <c r="H302" s="226"/>
      <c r="I302" s="226"/>
      <c r="J302" s="226"/>
      <c r="K302" s="226"/>
      <c r="L302" s="226"/>
      <c r="M302" s="226"/>
      <c r="N302" s="226"/>
      <c r="O302" s="226"/>
      <c r="P302" s="226"/>
      <c r="Q302" s="226"/>
      <c r="R302" s="226"/>
      <c r="S302" s="226"/>
    </row>
    <row r="303" spans="3:19">
      <c r="C303" s="105"/>
      <c r="D303" s="226"/>
      <c r="E303" s="226"/>
      <c r="F303" s="226"/>
      <c r="G303" s="226"/>
      <c r="H303" s="226"/>
      <c r="I303" s="226"/>
      <c r="J303" s="226"/>
      <c r="K303" s="226"/>
      <c r="L303" s="226"/>
      <c r="M303" s="226"/>
      <c r="N303" s="226"/>
      <c r="O303" s="226"/>
      <c r="P303" s="226"/>
      <c r="Q303" s="226"/>
      <c r="R303" s="226"/>
      <c r="S303" s="226"/>
    </row>
    <row r="304" spans="3:19">
      <c r="C304" s="105"/>
      <c r="D304" s="226"/>
      <c r="E304" s="226"/>
      <c r="F304" s="226"/>
      <c r="G304" s="226"/>
      <c r="H304" s="226"/>
      <c r="I304" s="226"/>
      <c r="J304" s="226"/>
      <c r="K304" s="226"/>
      <c r="L304" s="226"/>
      <c r="M304" s="226"/>
      <c r="N304" s="226"/>
      <c r="O304" s="226"/>
      <c r="P304" s="226"/>
      <c r="Q304" s="226"/>
      <c r="R304" s="226"/>
      <c r="S304" s="226"/>
    </row>
    <row r="305" spans="3:19">
      <c r="C305" s="105"/>
      <c r="D305" s="226"/>
      <c r="E305" s="226"/>
      <c r="F305" s="226"/>
      <c r="G305" s="226"/>
      <c r="H305" s="226"/>
      <c r="I305" s="226"/>
      <c r="J305" s="226"/>
      <c r="K305" s="226"/>
      <c r="L305" s="226"/>
      <c r="M305" s="226"/>
      <c r="N305" s="226"/>
      <c r="O305" s="226"/>
      <c r="P305" s="226"/>
      <c r="Q305" s="226"/>
      <c r="R305" s="226"/>
      <c r="S305" s="226"/>
    </row>
    <row r="306" spans="3:19">
      <c r="C306" s="105"/>
      <c r="D306" s="226"/>
      <c r="E306" s="226"/>
      <c r="F306" s="226"/>
      <c r="G306" s="226"/>
      <c r="H306" s="226"/>
      <c r="I306" s="226"/>
      <c r="J306" s="226"/>
      <c r="K306" s="226"/>
      <c r="L306" s="226"/>
      <c r="M306" s="226"/>
      <c r="N306" s="226"/>
      <c r="O306" s="226"/>
      <c r="P306" s="226"/>
      <c r="Q306" s="226"/>
      <c r="R306" s="226"/>
      <c r="S306" s="226"/>
    </row>
    <row r="307" spans="3:19">
      <c r="C307" s="105"/>
      <c r="D307" s="226"/>
      <c r="E307" s="226"/>
      <c r="F307" s="226"/>
      <c r="G307" s="226"/>
      <c r="H307" s="226"/>
      <c r="I307" s="226"/>
      <c r="J307" s="226"/>
      <c r="K307" s="226"/>
      <c r="L307" s="226"/>
      <c r="M307" s="226"/>
      <c r="N307" s="226"/>
      <c r="O307" s="226"/>
      <c r="P307" s="226"/>
      <c r="Q307" s="226"/>
      <c r="R307" s="226"/>
      <c r="S307" s="226"/>
    </row>
    <row r="308" spans="3:19">
      <c r="C308" s="105"/>
      <c r="D308" s="226"/>
      <c r="E308" s="226"/>
      <c r="F308" s="226"/>
      <c r="G308" s="226"/>
      <c r="H308" s="226"/>
      <c r="I308" s="226"/>
      <c r="J308" s="226"/>
      <c r="K308" s="226"/>
      <c r="L308" s="226"/>
      <c r="M308" s="226"/>
      <c r="N308" s="226"/>
      <c r="O308" s="226"/>
      <c r="P308" s="226"/>
      <c r="Q308" s="226"/>
      <c r="R308" s="226"/>
      <c r="S308" s="226"/>
    </row>
    <row r="309" spans="3:19">
      <c r="C309" s="105"/>
      <c r="D309" s="226"/>
      <c r="E309" s="226"/>
      <c r="F309" s="226"/>
      <c r="G309" s="226"/>
      <c r="H309" s="226"/>
      <c r="I309" s="226"/>
      <c r="J309" s="226"/>
      <c r="K309" s="226"/>
      <c r="L309" s="226"/>
      <c r="M309" s="226"/>
      <c r="N309" s="226"/>
      <c r="O309" s="226"/>
      <c r="P309" s="226"/>
      <c r="Q309" s="226"/>
      <c r="R309" s="226"/>
      <c r="S309" s="226"/>
    </row>
    <row r="310" spans="3:19">
      <c r="C310" s="105"/>
      <c r="D310" s="226"/>
      <c r="E310" s="226"/>
      <c r="F310" s="226"/>
      <c r="G310" s="226"/>
      <c r="H310" s="226"/>
      <c r="I310" s="226"/>
      <c r="J310" s="226"/>
      <c r="K310" s="226"/>
      <c r="L310" s="226"/>
      <c r="M310" s="226"/>
      <c r="N310" s="226"/>
      <c r="O310" s="226"/>
      <c r="P310" s="226"/>
      <c r="Q310" s="226"/>
      <c r="R310" s="226"/>
      <c r="S310" s="226"/>
    </row>
    <row r="311" spans="3:19">
      <c r="C311" s="105"/>
      <c r="D311" s="226"/>
      <c r="E311" s="226"/>
      <c r="F311" s="226"/>
      <c r="G311" s="226"/>
      <c r="H311" s="226"/>
      <c r="I311" s="226"/>
      <c r="J311" s="226"/>
      <c r="K311" s="226"/>
      <c r="L311" s="226"/>
      <c r="M311" s="226"/>
      <c r="N311" s="226"/>
      <c r="O311" s="226"/>
      <c r="P311" s="226"/>
      <c r="Q311" s="226"/>
      <c r="R311" s="226"/>
      <c r="S311" s="226"/>
    </row>
    <row r="312" spans="3:19">
      <c r="C312" s="105"/>
      <c r="D312" s="226"/>
      <c r="E312" s="226"/>
      <c r="F312" s="226"/>
      <c r="G312" s="226"/>
      <c r="H312" s="226"/>
      <c r="I312" s="226"/>
      <c r="J312" s="226"/>
      <c r="K312" s="226"/>
      <c r="L312" s="226"/>
      <c r="M312" s="226"/>
      <c r="N312" s="226"/>
      <c r="O312" s="226"/>
      <c r="P312" s="226"/>
      <c r="Q312" s="226"/>
      <c r="R312" s="226"/>
      <c r="S312" s="226"/>
    </row>
    <row r="313" spans="3:19">
      <c r="C313" s="105"/>
      <c r="D313" s="226"/>
      <c r="E313" s="226"/>
      <c r="F313" s="226"/>
      <c r="G313" s="226"/>
      <c r="H313" s="226"/>
      <c r="I313" s="226"/>
      <c r="J313" s="226"/>
      <c r="K313" s="226"/>
      <c r="L313" s="226"/>
      <c r="M313" s="226"/>
      <c r="N313" s="226"/>
      <c r="O313" s="226"/>
      <c r="P313" s="226"/>
      <c r="Q313" s="226"/>
      <c r="R313" s="226"/>
      <c r="S313" s="226"/>
    </row>
    <row r="314" spans="3:19">
      <c r="C314" s="105"/>
      <c r="D314" s="226"/>
      <c r="E314" s="226"/>
      <c r="F314" s="226"/>
      <c r="G314" s="226"/>
      <c r="H314" s="226"/>
      <c r="I314" s="226"/>
      <c r="J314" s="226"/>
      <c r="K314" s="226"/>
      <c r="L314" s="226"/>
      <c r="M314" s="226"/>
      <c r="N314" s="226"/>
      <c r="O314" s="226"/>
      <c r="P314" s="226"/>
      <c r="Q314" s="226"/>
      <c r="R314" s="226"/>
      <c r="S314" s="226"/>
    </row>
    <row r="315" spans="3:19">
      <c r="C315" s="105"/>
      <c r="D315" s="226"/>
      <c r="E315" s="226"/>
      <c r="F315" s="226"/>
      <c r="G315" s="226"/>
      <c r="H315" s="226"/>
      <c r="I315" s="226"/>
      <c r="J315" s="226"/>
      <c r="K315" s="226"/>
      <c r="L315" s="226"/>
      <c r="M315" s="226"/>
      <c r="N315" s="226"/>
      <c r="O315" s="226"/>
      <c r="P315" s="226"/>
      <c r="Q315" s="226"/>
      <c r="R315" s="226"/>
      <c r="S315" s="226"/>
    </row>
    <row r="316" spans="3:19">
      <c r="C316" s="105"/>
      <c r="D316" s="226"/>
      <c r="E316" s="226"/>
      <c r="F316" s="226"/>
      <c r="G316" s="226"/>
      <c r="H316" s="226"/>
      <c r="I316" s="226"/>
      <c r="J316" s="226"/>
      <c r="K316" s="226"/>
      <c r="L316" s="226"/>
      <c r="M316" s="226"/>
      <c r="N316" s="226"/>
      <c r="O316" s="226"/>
      <c r="P316" s="226"/>
      <c r="Q316" s="226"/>
      <c r="R316" s="226"/>
      <c r="S316" s="226"/>
    </row>
    <row r="317" spans="3:19">
      <c r="C317" s="105"/>
      <c r="D317" s="226"/>
      <c r="E317" s="226"/>
      <c r="F317" s="226"/>
      <c r="G317" s="226"/>
      <c r="H317" s="226"/>
      <c r="I317" s="226"/>
      <c r="J317" s="226"/>
      <c r="K317" s="226"/>
      <c r="L317" s="226"/>
      <c r="M317" s="226"/>
      <c r="N317" s="226"/>
      <c r="O317" s="226"/>
      <c r="P317" s="226"/>
      <c r="Q317" s="226"/>
      <c r="R317" s="226"/>
      <c r="S317" s="226"/>
    </row>
    <row r="318" spans="3:19">
      <c r="C318" s="105"/>
      <c r="D318" s="226"/>
      <c r="E318" s="226"/>
      <c r="F318" s="226"/>
      <c r="G318" s="226"/>
      <c r="H318" s="226"/>
      <c r="I318" s="226"/>
      <c r="J318" s="226"/>
      <c r="K318" s="226"/>
      <c r="L318" s="226"/>
      <c r="M318" s="226"/>
      <c r="N318" s="226"/>
      <c r="O318" s="226"/>
      <c r="P318" s="226"/>
      <c r="Q318" s="226"/>
      <c r="R318" s="226"/>
      <c r="S318" s="226"/>
    </row>
    <row r="319" spans="3:19">
      <c r="C319" s="105"/>
      <c r="D319" s="226"/>
      <c r="E319" s="226"/>
      <c r="F319" s="226"/>
      <c r="G319" s="226"/>
      <c r="H319" s="226"/>
      <c r="I319" s="226"/>
      <c r="J319" s="226"/>
      <c r="K319" s="226"/>
      <c r="L319" s="226"/>
      <c r="M319" s="226"/>
      <c r="N319" s="226"/>
      <c r="O319" s="226"/>
      <c r="P319" s="226"/>
      <c r="Q319" s="226"/>
      <c r="R319" s="226"/>
      <c r="S319" s="226"/>
    </row>
    <row r="320" spans="3:19">
      <c r="C320" s="105"/>
      <c r="D320" s="226"/>
      <c r="E320" s="226"/>
      <c r="F320" s="226"/>
      <c r="G320" s="226"/>
      <c r="H320" s="226"/>
      <c r="I320" s="226"/>
      <c r="J320" s="226"/>
      <c r="K320" s="226"/>
      <c r="L320" s="226"/>
      <c r="M320" s="226"/>
      <c r="N320" s="226"/>
      <c r="O320" s="226"/>
      <c r="P320" s="226"/>
      <c r="Q320" s="226"/>
      <c r="R320" s="226"/>
      <c r="S320" s="226"/>
    </row>
    <row r="321" spans="3:19">
      <c r="C321" s="105"/>
      <c r="D321" s="226"/>
      <c r="E321" s="226"/>
      <c r="F321" s="226"/>
      <c r="G321" s="226"/>
      <c r="H321" s="226"/>
      <c r="I321" s="226"/>
      <c r="J321" s="226"/>
      <c r="K321" s="226"/>
      <c r="L321" s="226"/>
      <c r="M321" s="226"/>
      <c r="N321" s="226"/>
      <c r="O321" s="226"/>
      <c r="P321" s="226"/>
      <c r="Q321" s="226"/>
      <c r="R321" s="226"/>
      <c r="S321" s="226"/>
    </row>
    <row r="322" spans="3:19">
      <c r="C322" s="105"/>
      <c r="D322" s="226"/>
      <c r="E322" s="226"/>
      <c r="F322" s="226"/>
      <c r="G322" s="226"/>
      <c r="H322" s="226"/>
      <c r="I322" s="226"/>
      <c r="J322" s="226"/>
      <c r="K322" s="226"/>
      <c r="L322" s="226"/>
      <c r="M322" s="226"/>
      <c r="N322" s="226"/>
      <c r="O322" s="226"/>
      <c r="P322" s="226"/>
      <c r="Q322" s="226"/>
      <c r="R322" s="226"/>
      <c r="S322" s="226"/>
    </row>
    <row r="323" spans="3:19">
      <c r="C323" s="105"/>
      <c r="D323" s="226"/>
      <c r="E323" s="226"/>
      <c r="F323" s="226"/>
      <c r="G323" s="226"/>
      <c r="H323" s="226"/>
      <c r="I323" s="226"/>
      <c r="J323" s="226"/>
      <c r="K323" s="226"/>
      <c r="L323" s="226"/>
      <c r="M323" s="226"/>
      <c r="N323" s="226"/>
      <c r="O323" s="226"/>
      <c r="P323" s="226"/>
      <c r="Q323" s="226"/>
      <c r="R323" s="226"/>
      <c r="S323" s="226"/>
    </row>
    <row r="324" spans="3:19">
      <c r="C324" s="105"/>
      <c r="D324" s="226"/>
      <c r="E324" s="226"/>
      <c r="F324" s="226"/>
      <c r="G324" s="226"/>
      <c r="H324" s="226"/>
      <c r="I324" s="226"/>
      <c r="J324" s="226"/>
      <c r="K324" s="226"/>
      <c r="L324" s="226"/>
      <c r="M324" s="226"/>
      <c r="N324" s="226"/>
      <c r="O324" s="226"/>
      <c r="P324" s="226"/>
      <c r="Q324" s="226"/>
      <c r="R324" s="226"/>
      <c r="S324" s="226"/>
    </row>
    <row r="325" spans="3:19">
      <c r="C325" s="105"/>
      <c r="D325" s="226"/>
      <c r="E325" s="226"/>
      <c r="F325" s="226"/>
      <c r="G325" s="226"/>
      <c r="H325" s="226"/>
      <c r="I325" s="226"/>
      <c r="J325" s="226"/>
      <c r="K325" s="226"/>
      <c r="L325" s="226"/>
      <c r="M325" s="226"/>
      <c r="N325" s="226"/>
      <c r="O325" s="226"/>
      <c r="P325" s="226"/>
      <c r="Q325" s="226"/>
      <c r="R325" s="226"/>
      <c r="S325" s="226"/>
    </row>
    <row r="326" spans="3:19">
      <c r="C326" s="105"/>
      <c r="D326" s="226"/>
      <c r="E326" s="226"/>
      <c r="F326" s="226"/>
      <c r="G326" s="226"/>
      <c r="H326" s="226"/>
      <c r="I326" s="226"/>
      <c r="J326" s="226"/>
      <c r="K326" s="226"/>
      <c r="L326" s="226"/>
      <c r="M326" s="226"/>
      <c r="N326" s="226"/>
      <c r="O326" s="226"/>
      <c r="P326" s="226"/>
      <c r="Q326" s="226"/>
      <c r="R326" s="226"/>
      <c r="S326" s="226"/>
    </row>
    <row r="327" spans="3:19">
      <c r="C327" s="105"/>
      <c r="D327" s="226"/>
      <c r="E327" s="226"/>
      <c r="F327" s="226"/>
      <c r="G327" s="226"/>
      <c r="H327" s="226"/>
      <c r="I327" s="226"/>
      <c r="J327" s="226"/>
      <c r="K327" s="226"/>
      <c r="L327" s="226"/>
      <c r="M327" s="226"/>
      <c r="N327" s="226"/>
      <c r="O327" s="226"/>
      <c r="P327" s="226"/>
      <c r="Q327" s="226"/>
      <c r="R327" s="226"/>
      <c r="S327" s="226"/>
    </row>
    <row r="328" spans="3:19">
      <c r="C328" s="105"/>
      <c r="D328" s="226"/>
      <c r="E328" s="226"/>
      <c r="F328" s="226"/>
      <c r="G328" s="226"/>
      <c r="H328" s="226"/>
      <c r="I328" s="226"/>
      <c r="J328" s="226"/>
      <c r="K328" s="226"/>
      <c r="L328" s="226"/>
      <c r="M328" s="226"/>
      <c r="N328" s="226"/>
      <c r="O328" s="226"/>
      <c r="P328" s="226"/>
      <c r="Q328" s="226"/>
      <c r="R328" s="226"/>
      <c r="S328" s="226"/>
    </row>
    <row r="329" spans="3:19">
      <c r="C329" s="105"/>
      <c r="D329" s="226"/>
      <c r="E329" s="226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6"/>
    </row>
    <row r="330" spans="3:19">
      <c r="C330" s="105"/>
      <c r="D330" s="226"/>
      <c r="E330" s="226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6"/>
    </row>
    <row r="331" spans="3:19">
      <c r="C331" s="105"/>
      <c r="D331" s="226"/>
      <c r="E331" s="226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6"/>
    </row>
    <row r="332" spans="3:19">
      <c r="C332" s="105"/>
      <c r="D332" s="226"/>
      <c r="E332" s="226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6"/>
    </row>
    <row r="333" spans="3:19">
      <c r="C333" s="105"/>
      <c r="D333" s="226"/>
      <c r="E333" s="226"/>
      <c r="F333" s="226"/>
      <c r="G333" s="226"/>
      <c r="H333" s="226"/>
      <c r="I333" s="226"/>
      <c r="J333" s="226"/>
      <c r="K333" s="226"/>
      <c r="L333" s="226"/>
      <c r="M333" s="226"/>
      <c r="N333" s="226"/>
      <c r="O333" s="226"/>
      <c r="P333" s="226"/>
      <c r="Q333" s="226"/>
      <c r="R333" s="226"/>
      <c r="S333" s="226"/>
    </row>
    <row r="334" spans="3:19">
      <c r="C334" s="105"/>
      <c r="D334" s="226"/>
      <c r="E334" s="226"/>
      <c r="F334" s="226"/>
      <c r="G334" s="226"/>
      <c r="H334" s="226"/>
      <c r="I334" s="226"/>
      <c r="J334" s="226"/>
      <c r="K334" s="226"/>
      <c r="L334" s="226"/>
      <c r="M334" s="226"/>
      <c r="N334" s="226"/>
      <c r="O334" s="226"/>
      <c r="P334" s="226"/>
      <c r="Q334" s="226"/>
      <c r="R334" s="226"/>
      <c r="S334" s="226"/>
    </row>
    <row r="335" spans="3:19">
      <c r="C335" s="105"/>
      <c r="D335" s="226"/>
      <c r="E335" s="226"/>
      <c r="F335" s="226"/>
      <c r="G335" s="226"/>
      <c r="H335" s="226"/>
      <c r="I335" s="226"/>
      <c r="J335" s="226"/>
      <c r="K335" s="226"/>
      <c r="L335" s="226"/>
      <c r="M335" s="226"/>
      <c r="N335" s="226"/>
      <c r="O335" s="226"/>
      <c r="P335" s="226"/>
      <c r="Q335" s="226"/>
      <c r="R335" s="226"/>
      <c r="S335" s="226"/>
    </row>
    <row r="336" spans="3:19">
      <c r="C336" s="105"/>
      <c r="D336" s="226"/>
      <c r="E336" s="226"/>
      <c r="F336" s="226"/>
      <c r="G336" s="226"/>
      <c r="H336" s="226"/>
      <c r="I336" s="226"/>
      <c r="J336" s="226"/>
      <c r="K336" s="226"/>
      <c r="L336" s="226"/>
      <c r="M336" s="226"/>
      <c r="N336" s="226"/>
      <c r="O336" s="226"/>
      <c r="P336" s="226"/>
      <c r="Q336" s="226"/>
      <c r="R336" s="226"/>
      <c r="S336" s="226"/>
    </row>
    <row r="337" spans="3:19">
      <c r="C337" s="105"/>
      <c r="D337" s="226"/>
      <c r="E337" s="226"/>
      <c r="F337" s="226"/>
      <c r="G337" s="226"/>
      <c r="H337" s="226"/>
      <c r="I337" s="226"/>
      <c r="J337" s="226"/>
      <c r="K337" s="226"/>
      <c r="L337" s="226"/>
      <c r="M337" s="226"/>
      <c r="N337" s="226"/>
      <c r="O337" s="226"/>
      <c r="P337" s="226"/>
      <c r="Q337" s="226"/>
      <c r="R337" s="226"/>
      <c r="S337" s="226"/>
    </row>
    <row r="338" spans="3:19">
      <c r="C338" s="105"/>
      <c r="D338" s="226"/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6"/>
    </row>
    <row r="339" spans="3:19">
      <c r="C339" s="105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6"/>
    </row>
    <row r="340" spans="3:19">
      <c r="C340" s="105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6"/>
    </row>
    <row r="341" spans="3:19">
      <c r="C341" s="105"/>
      <c r="D341" s="226"/>
      <c r="E341" s="226"/>
      <c r="F341" s="226"/>
      <c r="G341" s="226"/>
      <c r="H341" s="226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6"/>
    </row>
    <row r="342" spans="3:19">
      <c r="C342" s="105"/>
      <c r="D342" s="226"/>
      <c r="E342" s="226"/>
      <c r="F342" s="226"/>
      <c r="G342" s="226"/>
      <c r="H342" s="226"/>
      <c r="I342" s="226"/>
      <c r="J342" s="226"/>
      <c r="K342" s="226"/>
      <c r="L342" s="226"/>
      <c r="M342" s="226"/>
      <c r="N342" s="226"/>
      <c r="O342" s="226"/>
      <c r="P342" s="226"/>
      <c r="Q342" s="226"/>
      <c r="R342" s="226"/>
      <c r="S342" s="226"/>
    </row>
    <row r="343" spans="3:19">
      <c r="C343" s="105"/>
      <c r="D343" s="226"/>
      <c r="E343" s="226"/>
      <c r="F343" s="226"/>
      <c r="G343" s="226"/>
      <c r="H343" s="226"/>
      <c r="I343" s="226"/>
      <c r="J343" s="226"/>
      <c r="K343" s="226"/>
      <c r="L343" s="226"/>
      <c r="M343" s="226"/>
      <c r="N343" s="226"/>
      <c r="O343" s="226"/>
      <c r="P343" s="226"/>
      <c r="Q343" s="226"/>
      <c r="R343" s="226"/>
      <c r="S343" s="226"/>
    </row>
    <row r="344" spans="3:19">
      <c r="C344" s="105"/>
      <c r="D344" s="226"/>
      <c r="E344" s="226"/>
      <c r="F344" s="226"/>
      <c r="G344" s="226"/>
      <c r="H344" s="226"/>
      <c r="I344" s="226"/>
      <c r="J344" s="226"/>
      <c r="K344" s="226"/>
      <c r="L344" s="226"/>
      <c r="M344" s="226"/>
      <c r="N344" s="226"/>
      <c r="O344" s="226"/>
      <c r="P344" s="226"/>
      <c r="Q344" s="226"/>
      <c r="R344" s="226"/>
      <c r="S344" s="226"/>
    </row>
    <row r="345" spans="3:19">
      <c r="C345" s="105"/>
      <c r="D345" s="226"/>
      <c r="E345" s="226"/>
      <c r="F345" s="226"/>
      <c r="G345" s="226"/>
      <c r="H345" s="226"/>
      <c r="I345" s="226"/>
      <c r="J345" s="226"/>
      <c r="K345" s="226"/>
      <c r="L345" s="226"/>
      <c r="M345" s="226"/>
      <c r="N345" s="226"/>
      <c r="O345" s="226"/>
      <c r="P345" s="226"/>
      <c r="Q345" s="226"/>
      <c r="R345" s="226"/>
      <c r="S345" s="226"/>
    </row>
    <row r="346" spans="3:19">
      <c r="C346" s="105"/>
      <c r="D346" s="226"/>
      <c r="E346" s="226"/>
      <c r="F346" s="226"/>
      <c r="G346" s="226"/>
      <c r="H346" s="226"/>
      <c r="I346" s="226"/>
      <c r="J346" s="226"/>
      <c r="K346" s="226"/>
      <c r="L346" s="226"/>
      <c r="M346" s="226"/>
      <c r="N346" s="226"/>
      <c r="O346" s="226"/>
      <c r="P346" s="226"/>
      <c r="Q346" s="226"/>
      <c r="R346" s="226"/>
      <c r="S346" s="226"/>
    </row>
    <row r="347" spans="3:19">
      <c r="C347" s="105"/>
      <c r="D347" s="226"/>
      <c r="E347" s="226"/>
      <c r="F347" s="226"/>
      <c r="G347" s="226"/>
      <c r="H347" s="226"/>
      <c r="I347" s="226"/>
      <c r="J347" s="226"/>
      <c r="K347" s="226"/>
      <c r="L347" s="226"/>
      <c r="M347" s="226"/>
      <c r="N347" s="226"/>
      <c r="O347" s="226"/>
      <c r="P347" s="226"/>
      <c r="Q347" s="226"/>
      <c r="R347" s="226"/>
      <c r="S347" s="226"/>
    </row>
    <row r="348" spans="3:19">
      <c r="C348" s="105"/>
      <c r="D348" s="226"/>
      <c r="E348" s="226"/>
      <c r="F348" s="226"/>
      <c r="G348" s="226"/>
      <c r="H348" s="226"/>
      <c r="I348" s="226"/>
      <c r="J348" s="226"/>
      <c r="K348" s="226"/>
      <c r="L348" s="226"/>
      <c r="M348" s="226"/>
      <c r="N348" s="226"/>
      <c r="O348" s="226"/>
      <c r="P348" s="226"/>
      <c r="Q348" s="226"/>
      <c r="R348" s="226"/>
      <c r="S348" s="226"/>
    </row>
    <row r="349" spans="3:19">
      <c r="C349" s="105"/>
      <c r="D349" s="226"/>
      <c r="E349" s="226"/>
      <c r="F349" s="226"/>
      <c r="G349" s="226"/>
      <c r="H349" s="226"/>
      <c r="I349" s="226"/>
      <c r="J349" s="226"/>
      <c r="K349" s="226"/>
      <c r="L349" s="226"/>
      <c r="M349" s="226"/>
      <c r="N349" s="226"/>
      <c r="O349" s="226"/>
      <c r="P349" s="226"/>
      <c r="Q349" s="226"/>
      <c r="R349" s="226"/>
      <c r="S349" s="226"/>
    </row>
    <row r="350" spans="3:19">
      <c r="C350" s="105"/>
      <c r="D350" s="226"/>
      <c r="E350" s="226"/>
      <c r="F350" s="226"/>
      <c r="G350" s="226"/>
      <c r="H350" s="226"/>
      <c r="I350" s="226"/>
      <c r="J350" s="226"/>
      <c r="K350" s="226"/>
      <c r="L350" s="226"/>
      <c r="M350" s="226"/>
      <c r="N350" s="226"/>
      <c r="O350" s="226"/>
      <c r="P350" s="226"/>
      <c r="Q350" s="226"/>
      <c r="R350" s="226"/>
      <c r="S350" s="226"/>
    </row>
    <row r="351" spans="3:19">
      <c r="C351" s="105"/>
      <c r="D351" s="226"/>
      <c r="E351" s="226"/>
      <c r="F351" s="226"/>
      <c r="G351" s="226"/>
      <c r="H351" s="226"/>
      <c r="I351" s="226"/>
      <c r="J351" s="226"/>
      <c r="K351" s="226"/>
      <c r="L351" s="226"/>
      <c r="M351" s="226"/>
      <c r="N351" s="226"/>
      <c r="O351" s="226"/>
      <c r="P351" s="226"/>
      <c r="Q351" s="226"/>
      <c r="R351" s="226"/>
      <c r="S351" s="226"/>
    </row>
    <row r="352" spans="3:19">
      <c r="C352" s="105"/>
      <c r="D352" s="226"/>
      <c r="E352" s="226"/>
      <c r="F352" s="226"/>
      <c r="G352" s="226"/>
      <c r="H352" s="226"/>
      <c r="I352" s="226"/>
      <c r="J352" s="226"/>
      <c r="K352" s="226"/>
      <c r="L352" s="226"/>
      <c r="M352" s="226"/>
      <c r="N352" s="226"/>
      <c r="O352" s="226"/>
      <c r="P352" s="226"/>
      <c r="Q352" s="226"/>
      <c r="R352" s="226"/>
      <c r="S352" s="226"/>
    </row>
    <row r="353" spans="3:19">
      <c r="C353" s="105"/>
      <c r="D353" s="226"/>
      <c r="E353" s="226"/>
      <c r="F353" s="226"/>
      <c r="G353" s="226"/>
      <c r="H353" s="226"/>
      <c r="I353" s="226"/>
      <c r="J353" s="226"/>
      <c r="K353" s="226"/>
      <c r="L353" s="226"/>
      <c r="M353" s="226"/>
      <c r="N353" s="226"/>
      <c r="O353" s="226"/>
      <c r="P353" s="226"/>
      <c r="Q353" s="226"/>
      <c r="R353" s="226"/>
      <c r="S353" s="226"/>
    </row>
    <row r="354" spans="3:19">
      <c r="C354" s="105"/>
      <c r="D354" s="226"/>
      <c r="E354" s="226"/>
      <c r="F354" s="226"/>
      <c r="G354" s="226"/>
      <c r="H354" s="226"/>
      <c r="I354" s="226"/>
      <c r="J354" s="226"/>
      <c r="K354" s="226"/>
      <c r="L354" s="226"/>
      <c r="M354" s="226"/>
      <c r="N354" s="226"/>
      <c r="O354" s="226"/>
      <c r="P354" s="226"/>
      <c r="Q354" s="226"/>
      <c r="R354" s="226"/>
      <c r="S354" s="226"/>
    </row>
    <row r="355" spans="3:19">
      <c r="C355" s="105"/>
      <c r="D355" s="226"/>
      <c r="E355" s="226"/>
      <c r="F355" s="226"/>
      <c r="G355" s="226"/>
      <c r="H355" s="226"/>
      <c r="I355" s="226"/>
      <c r="J355" s="226"/>
      <c r="K355" s="226"/>
      <c r="L355" s="226"/>
      <c r="M355" s="226"/>
      <c r="N355" s="226"/>
      <c r="O355" s="226"/>
      <c r="P355" s="226"/>
      <c r="Q355" s="226"/>
      <c r="R355" s="226"/>
      <c r="S355" s="226"/>
    </row>
    <row r="356" spans="3:19">
      <c r="C356" s="105"/>
      <c r="D356" s="226"/>
      <c r="E356" s="226"/>
      <c r="F356" s="226"/>
      <c r="G356" s="226"/>
      <c r="H356" s="226"/>
      <c r="I356" s="226"/>
      <c r="J356" s="226"/>
      <c r="K356" s="226"/>
      <c r="L356" s="226"/>
      <c r="M356" s="226"/>
      <c r="N356" s="226"/>
      <c r="O356" s="226"/>
      <c r="P356" s="226"/>
      <c r="Q356" s="226"/>
      <c r="R356" s="226"/>
      <c r="S356" s="226"/>
    </row>
    <row r="357" spans="3:19">
      <c r="C357" s="105"/>
      <c r="D357" s="226"/>
      <c r="E357" s="226"/>
      <c r="F357" s="226"/>
      <c r="G357" s="226"/>
      <c r="H357" s="226"/>
      <c r="I357" s="226"/>
      <c r="J357" s="226"/>
      <c r="K357" s="226"/>
      <c r="L357" s="226"/>
      <c r="M357" s="226"/>
      <c r="N357" s="226"/>
      <c r="O357" s="226"/>
      <c r="P357" s="226"/>
      <c r="Q357" s="226"/>
      <c r="R357" s="226"/>
      <c r="S357" s="226"/>
    </row>
    <row r="358" spans="3:19">
      <c r="C358" s="105"/>
      <c r="D358" s="226"/>
      <c r="E358" s="226"/>
      <c r="F358" s="226"/>
      <c r="G358" s="226"/>
      <c r="H358" s="226"/>
      <c r="I358" s="226"/>
      <c r="J358" s="226"/>
      <c r="K358" s="226"/>
      <c r="L358" s="226"/>
      <c r="M358" s="226"/>
      <c r="N358" s="226"/>
      <c r="O358" s="226"/>
      <c r="P358" s="226"/>
      <c r="Q358" s="226"/>
      <c r="R358" s="226"/>
      <c r="S358" s="226"/>
    </row>
    <row r="359" spans="3:19">
      <c r="C359" s="105"/>
      <c r="D359" s="226"/>
      <c r="E359" s="226"/>
      <c r="F359" s="226"/>
      <c r="G359" s="226"/>
      <c r="H359" s="226"/>
      <c r="I359" s="226"/>
      <c r="J359" s="226"/>
      <c r="K359" s="226"/>
      <c r="L359" s="226"/>
      <c r="M359" s="226"/>
      <c r="N359" s="226"/>
      <c r="O359" s="226"/>
      <c r="P359" s="226"/>
      <c r="Q359" s="226"/>
      <c r="R359" s="226"/>
      <c r="S359" s="226"/>
    </row>
    <row r="360" spans="3:19">
      <c r="C360" s="105"/>
      <c r="D360" s="226"/>
      <c r="E360" s="226"/>
      <c r="F360" s="226"/>
      <c r="G360" s="226"/>
      <c r="H360" s="226"/>
      <c r="I360" s="226"/>
      <c r="J360" s="226"/>
      <c r="K360" s="226"/>
      <c r="L360" s="226"/>
      <c r="M360" s="226"/>
      <c r="N360" s="226"/>
      <c r="O360" s="226"/>
      <c r="P360" s="226"/>
      <c r="Q360" s="226"/>
      <c r="R360" s="226"/>
      <c r="S360" s="226"/>
    </row>
    <row r="361" spans="3:19">
      <c r="C361" s="105"/>
      <c r="D361" s="226"/>
      <c r="E361" s="226"/>
      <c r="F361" s="226"/>
      <c r="G361" s="226"/>
      <c r="H361" s="226"/>
      <c r="I361" s="226"/>
      <c r="J361" s="226"/>
      <c r="K361" s="226"/>
      <c r="L361" s="226"/>
      <c r="M361" s="226"/>
      <c r="N361" s="226"/>
      <c r="O361" s="226"/>
      <c r="P361" s="226"/>
      <c r="Q361" s="226"/>
      <c r="R361" s="226"/>
      <c r="S361" s="226"/>
    </row>
    <row r="362" spans="3:19">
      <c r="C362" s="105"/>
      <c r="D362" s="226"/>
      <c r="E362" s="226"/>
      <c r="F362" s="226"/>
      <c r="G362" s="226"/>
      <c r="H362" s="226"/>
      <c r="I362" s="226"/>
      <c r="J362" s="226"/>
      <c r="K362" s="226"/>
      <c r="L362" s="226"/>
      <c r="M362" s="226"/>
      <c r="N362" s="226"/>
      <c r="O362" s="226"/>
      <c r="P362" s="226"/>
      <c r="Q362" s="226"/>
      <c r="R362" s="226"/>
      <c r="S362" s="226"/>
    </row>
    <row r="363" spans="3:19">
      <c r="C363" s="105"/>
      <c r="D363" s="226"/>
      <c r="E363" s="226"/>
      <c r="F363" s="226"/>
      <c r="G363" s="226"/>
      <c r="H363" s="226"/>
      <c r="I363" s="226"/>
      <c r="J363" s="226"/>
      <c r="K363" s="226"/>
      <c r="L363" s="226"/>
      <c r="M363" s="226"/>
      <c r="N363" s="226"/>
      <c r="O363" s="226"/>
      <c r="P363" s="226"/>
      <c r="Q363" s="226"/>
      <c r="R363" s="226"/>
      <c r="S363" s="226"/>
    </row>
    <row r="364" spans="3:19">
      <c r="C364" s="105"/>
      <c r="D364" s="226"/>
      <c r="E364" s="226"/>
      <c r="F364" s="226"/>
      <c r="G364" s="226"/>
      <c r="H364" s="226"/>
      <c r="I364" s="226"/>
      <c r="J364" s="226"/>
      <c r="K364" s="226"/>
      <c r="L364" s="226"/>
      <c r="M364" s="226"/>
      <c r="N364" s="226"/>
      <c r="O364" s="226"/>
      <c r="P364" s="226"/>
      <c r="Q364" s="226"/>
      <c r="R364" s="226"/>
      <c r="S364" s="226"/>
    </row>
    <row r="365" spans="3:19">
      <c r="C365" s="105"/>
      <c r="D365" s="226"/>
      <c r="E365" s="226"/>
      <c r="F365" s="226"/>
      <c r="G365" s="226"/>
      <c r="H365" s="226"/>
      <c r="I365" s="226"/>
      <c r="J365" s="226"/>
      <c r="K365" s="226"/>
      <c r="L365" s="226"/>
      <c r="M365" s="226"/>
      <c r="N365" s="226"/>
      <c r="O365" s="226"/>
      <c r="P365" s="226"/>
      <c r="Q365" s="226"/>
      <c r="R365" s="226"/>
      <c r="S365" s="226"/>
    </row>
    <row r="366" spans="3:19">
      <c r="C366" s="105"/>
      <c r="D366" s="226"/>
      <c r="E366" s="226"/>
      <c r="F366" s="226"/>
      <c r="G366" s="226"/>
      <c r="H366" s="226"/>
      <c r="I366" s="226"/>
      <c r="J366" s="226"/>
      <c r="K366" s="226"/>
      <c r="L366" s="226"/>
      <c r="M366" s="226"/>
      <c r="N366" s="226"/>
      <c r="O366" s="226"/>
      <c r="P366" s="226"/>
      <c r="Q366" s="226"/>
      <c r="R366" s="226"/>
      <c r="S366" s="226"/>
    </row>
    <row r="367" spans="3:19">
      <c r="C367" s="105"/>
      <c r="D367" s="226"/>
      <c r="E367" s="226"/>
      <c r="F367" s="226"/>
      <c r="G367" s="226"/>
      <c r="H367" s="226"/>
      <c r="I367" s="226"/>
      <c r="J367" s="226"/>
      <c r="K367" s="226"/>
      <c r="L367" s="226"/>
      <c r="M367" s="226"/>
      <c r="N367" s="226"/>
      <c r="O367" s="226"/>
      <c r="P367" s="226"/>
      <c r="Q367" s="226"/>
      <c r="R367" s="226"/>
      <c r="S367" s="226"/>
    </row>
  </sheetData>
  <mergeCells count="4">
    <mergeCell ref="D1:G2"/>
    <mergeCell ref="H1:K2"/>
    <mergeCell ref="L1:M2"/>
    <mergeCell ref="P1:Q2"/>
  </mergeCell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  <rowBreaks count="3" manualBreakCount="3">
    <brk id="80" max="19" man="1"/>
    <brk id="104" max="16383" man="1"/>
    <brk id="199" max="16383" man="1"/>
  </rowBreaks>
  <colBreaks count="1" manualBreakCount="1">
    <brk id="9" max="1048575" man="1"/>
  </colBreaks>
  <ignoredErrors>
    <ignoredError sqref="M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C79"/>
  <sheetViews>
    <sheetView showGridLines="0" topLeftCell="R1" zoomScaleNormal="100" zoomScaleSheetLayoutView="100" zoomScalePageLayoutView="80" workbookViewId="0">
      <selection activeCell="AB1" sqref="T1:AC2"/>
    </sheetView>
  </sheetViews>
  <sheetFormatPr defaultRowHeight="12.75"/>
  <cols>
    <col min="1" max="2" width="3.42578125" style="9" customWidth="1"/>
    <col min="3" max="3" width="42.85546875" style="9" customWidth="1"/>
    <col min="4" max="28" width="12.7109375" style="1" customWidth="1"/>
    <col min="29" max="29" width="11.5703125" style="1" bestFit="1" customWidth="1"/>
    <col min="30" max="16384" width="9.140625" style="1"/>
  </cols>
  <sheetData>
    <row r="1" spans="1:29" ht="12" customHeight="1">
      <c r="A1" s="167" t="s">
        <v>14</v>
      </c>
      <c r="B1" s="168"/>
      <c r="C1" s="168"/>
      <c r="D1" s="527">
        <v>2012</v>
      </c>
      <c r="E1" s="528"/>
      <c r="F1" s="528"/>
      <c r="G1" s="529"/>
      <c r="H1" s="527">
        <v>2013</v>
      </c>
      <c r="I1" s="528"/>
      <c r="J1" s="528"/>
      <c r="K1" s="529"/>
      <c r="L1" s="527">
        <v>2014</v>
      </c>
      <c r="M1" s="528"/>
      <c r="N1" s="528"/>
      <c r="O1" s="529"/>
      <c r="P1" s="527">
        <v>2015</v>
      </c>
      <c r="Q1" s="528">
        <v>2015</v>
      </c>
      <c r="R1" s="528">
        <v>2015</v>
      </c>
      <c r="S1" s="529">
        <v>2015</v>
      </c>
      <c r="T1" s="527">
        <v>2016</v>
      </c>
      <c r="U1" s="528">
        <v>2016</v>
      </c>
      <c r="V1" s="528">
        <v>2016</v>
      </c>
      <c r="W1" s="529">
        <v>2016</v>
      </c>
      <c r="X1" s="527">
        <v>2017</v>
      </c>
      <c r="Y1" s="528">
        <v>2017</v>
      </c>
      <c r="Z1" s="528">
        <v>2017</v>
      </c>
      <c r="AA1" s="529">
        <v>2017</v>
      </c>
      <c r="AB1" s="533">
        <v>2018</v>
      </c>
      <c r="AC1" s="534"/>
    </row>
    <row r="2" spans="1:29" ht="12" customHeight="1" thickBot="1">
      <c r="A2" s="169" t="s">
        <v>15</v>
      </c>
      <c r="B2" s="15"/>
      <c r="C2" s="15"/>
      <c r="D2" s="530"/>
      <c r="E2" s="531"/>
      <c r="F2" s="531"/>
      <c r="G2" s="532"/>
      <c r="H2" s="530"/>
      <c r="I2" s="531"/>
      <c r="J2" s="531"/>
      <c r="K2" s="532"/>
      <c r="L2" s="530"/>
      <c r="M2" s="531"/>
      <c r="N2" s="531"/>
      <c r="O2" s="532"/>
      <c r="P2" s="530"/>
      <c r="Q2" s="531"/>
      <c r="R2" s="531"/>
      <c r="S2" s="532"/>
      <c r="T2" s="530"/>
      <c r="U2" s="531"/>
      <c r="V2" s="531"/>
      <c r="W2" s="532"/>
      <c r="X2" s="530"/>
      <c r="Y2" s="531"/>
      <c r="Z2" s="531"/>
      <c r="AA2" s="532"/>
      <c r="AB2" s="530"/>
      <c r="AC2" s="532"/>
    </row>
    <row r="3" spans="1:29" ht="12" customHeight="1">
      <c r="A3" s="170" t="s">
        <v>5</v>
      </c>
      <c r="B3" s="171"/>
      <c r="C3" s="171"/>
      <c r="D3" s="518" t="s">
        <v>1</v>
      </c>
      <c r="E3" s="518" t="s">
        <v>2</v>
      </c>
      <c r="F3" s="518" t="s">
        <v>3</v>
      </c>
      <c r="G3" s="518" t="s">
        <v>4</v>
      </c>
      <c r="H3" s="518" t="s">
        <v>1</v>
      </c>
      <c r="I3" s="518" t="s">
        <v>2</v>
      </c>
      <c r="J3" s="518" t="s">
        <v>3</v>
      </c>
      <c r="K3" s="518" t="s">
        <v>4</v>
      </c>
      <c r="L3" s="518" t="s">
        <v>1</v>
      </c>
      <c r="M3" s="518" t="s">
        <v>2</v>
      </c>
      <c r="N3" s="518" t="s">
        <v>3</v>
      </c>
      <c r="O3" s="518" t="s">
        <v>4</v>
      </c>
      <c r="P3" s="518" t="s">
        <v>137</v>
      </c>
      <c r="Q3" s="518" t="s">
        <v>2</v>
      </c>
      <c r="R3" s="518" t="s">
        <v>3</v>
      </c>
      <c r="S3" s="518" t="s">
        <v>4</v>
      </c>
      <c r="T3" s="518" t="s">
        <v>137</v>
      </c>
      <c r="U3" s="518" t="s">
        <v>2</v>
      </c>
      <c r="V3" s="518" t="s">
        <v>3</v>
      </c>
      <c r="W3" s="518" t="s">
        <v>4</v>
      </c>
      <c r="X3" s="518" t="s">
        <v>137</v>
      </c>
      <c r="Y3" s="518" t="s">
        <v>2</v>
      </c>
      <c r="Z3" s="518" t="s">
        <v>3</v>
      </c>
      <c r="AA3" s="518" t="s">
        <v>4</v>
      </c>
      <c r="AB3" s="518" t="s">
        <v>137</v>
      </c>
      <c r="AC3" s="518" t="s">
        <v>2</v>
      </c>
    </row>
    <row r="4" spans="1:29" ht="12" customHeight="1">
      <c r="A4" s="172"/>
      <c r="B4" s="124"/>
      <c r="C4" s="125"/>
      <c r="D4" s="72"/>
      <c r="E4" s="23"/>
      <c r="F4" s="72"/>
      <c r="G4" s="72"/>
      <c r="H4" s="72"/>
      <c r="I4" s="23"/>
      <c r="J4" s="72"/>
      <c r="K4" s="72"/>
      <c r="L4" s="72"/>
      <c r="M4" s="23"/>
      <c r="N4" s="72"/>
      <c r="O4" s="72"/>
      <c r="P4" s="72"/>
      <c r="Q4" s="23"/>
      <c r="R4" s="72"/>
      <c r="S4" s="72"/>
      <c r="T4" s="72"/>
      <c r="U4" s="23"/>
      <c r="V4" s="72"/>
      <c r="W4" s="72"/>
      <c r="X4" s="72"/>
      <c r="Y4" s="23"/>
      <c r="Z4" s="72"/>
      <c r="AA4" s="72"/>
      <c r="AB4" s="72"/>
      <c r="AC4" s="23"/>
    </row>
    <row r="5" spans="1:29" ht="12" customHeight="1">
      <c r="A5" s="173" t="s">
        <v>16</v>
      </c>
      <c r="B5" s="11"/>
      <c r="C5" s="11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</row>
    <row r="6" spans="1:29" ht="12" customHeight="1">
      <c r="A6" s="174"/>
      <c r="B6" s="11"/>
      <c r="C6" s="11"/>
      <c r="D6" s="27"/>
      <c r="E6" s="26"/>
      <c r="F6" s="27"/>
      <c r="G6" s="27"/>
      <c r="H6" s="27"/>
      <c r="I6" s="26"/>
      <c r="J6" s="27"/>
      <c r="K6" s="27"/>
      <c r="L6" s="27"/>
      <c r="M6" s="26"/>
      <c r="N6" s="27"/>
      <c r="O6" s="27"/>
      <c r="P6" s="27"/>
      <c r="Q6" s="26"/>
      <c r="R6" s="27"/>
      <c r="S6" s="27"/>
      <c r="T6" s="27"/>
      <c r="U6" s="26"/>
      <c r="V6" s="27"/>
      <c r="W6" s="27"/>
      <c r="X6" s="27"/>
      <c r="Y6" s="26"/>
      <c r="Z6" s="27"/>
      <c r="AA6" s="27"/>
      <c r="AB6" s="27"/>
      <c r="AC6" s="26"/>
    </row>
    <row r="7" spans="1:29" ht="12" customHeight="1">
      <c r="A7" s="174"/>
      <c r="B7" s="10" t="s">
        <v>17</v>
      </c>
      <c r="C7" s="11"/>
      <c r="D7" s="27"/>
      <c r="E7" s="26"/>
      <c r="F7" s="27"/>
      <c r="G7" s="27"/>
      <c r="H7" s="27"/>
      <c r="I7" s="26"/>
      <c r="J7" s="27"/>
      <c r="K7" s="27"/>
      <c r="L7" s="27"/>
      <c r="M7" s="26"/>
      <c r="N7" s="27"/>
      <c r="O7" s="27"/>
      <c r="P7" s="27"/>
      <c r="Q7" s="26"/>
      <c r="R7" s="27"/>
      <c r="S7" s="27"/>
      <c r="T7" s="27"/>
      <c r="U7" s="26"/>
      <c r="V7" s="27"/>
      <c r="W7" s="27"/>
      <c r="X7" s="27"/>
      <c r="Y7" s="26"/>
      <c r="Z7" s="27"/>
      <c r="AA7" s="27"/>
      <c r="AB7" s="27"/>
      <c r="AC7" s="26"/>
    </row>
    <row r="8" spans="1:29" ht="12" customHeight="1">
      <c r="A8" s="174"/>
      <c r="B8" s="11"/>
      <c r="C8" s="11"/>
      <c r="D8" s="25"/>
      <c r="E8" s="24"/>
      <c r="F8" s="25"/>
      <c r="G8" s="25"/>
      <c r="H8" s="25"/>
      <c r="I8" s="24"/>
      <c r="J8" s="25"/>
      <c r="K8" s="25"/>
      <c r="L8" s="25"/>
      <c r="M8" s="24"/>
      <c r="N8" s="25"/>
      <c r="O8" s="25"/>
      <c r="P8" s="25"/>
      <c r="Q8" s="24"/>
      <c r="R8" s="25"/>
      <c r="S8" s="25"/>
      <c r="T8" s="25"/>
      <c r="U8" s="24"/>
      <c r="V8" s="25"/>
      <c r="W8" s="25"/>
      <c r="X8" s="25"/>
      <c r="Y8" s="24"/>
      <c r="Z8" s="25"/>
      <c r="AA8" s="25"/>
      <c r="AB8" s="25"/>
      <c r="AC8" s="24"/>
    </row>
    <row r="9" spans="1:29" ht="12" customHeight="1">
      <c r="A9" s="174"/>
      <c r="B9" s="11"/>
      <c r="C9" s="11" t="s">
        <v>18</v>
      </c>
      <c r="D9" s="29">
        <v>41364</v>
      </c>
      <c r="E9" s="28">
        <v>11992</v>
      </c>
      <c r="F9" s="29">
        <v>13867</v>
      </c>
      <c r="G9" s="29">
        <v>15211</v>
      </c>
      <c r="H9" s="29">
        <v>34799</v>
      </c>
      <c r="I9" s="28">
        <v>15118</v>
      </c>
      <c r="J9" s="29">
        <v>15922</v>
      </c>
      <c r="K9" s="29">
        <v>14633</v>
      </c>
      <c r="L9" s="29">
        <v>13748</v>
      </c>
      <c r="M9" s="28">
        <v>13967</v>
      </c>
      <c r="N9" s="29">
        <v>12460</v>
      </c>
      <c r="O9" s="29">
        <v>14625</v>
      </c>
      <c r="P9" s="29">
        <v>13333</v>
      </c>
      <c r="Q9" s="28">
        <v>12812</v>
      </c>
      <c r="R9" s="29">
        <v>17113</v>
      </c>
      <c r="S9" s="29">
        <v>17558</v>
      </c>
      <c r="T9" s="29">
        <v>12191</v>
      </c>
      <c r="U9" s="28">
        <v>14028</v>
      </c>
      <c r="V9" s="29">
        <v>8410</v>
      </c>
      <c r="W9" s="29">
        <v>10805</v>
      </c>
      <c r="X9" s="29">
        <v>8999</v>
      </c>
      <c r="Y9" s="28">
        <v>7789</v>
      </c>
      <c r="Z9" s="29">
        <v>6294</v>
      </c>
      <c r="AA9" s="29">
        <v>5399</v>
      </c>
      <c r="AB9" s="29">
        <v>6641</v>
      </c>
      <c r="AC9" s="28">
        <v>7581</v>
      </c>
    </row>
    <row r="10" spans="1:29" ht="12" customHeight="1">
      <c r="A10" s="174"/>
      <c r="B10" s="11"/>
      <c r="C10" s="11" t="s">
        <v>116</v>
      </c>
      <c r="D10" s="29">
        <v>124909</v>
      </c>
      <c r="E10" s="28">
        <v>117071</v>
      </c>
      <c r="F10" s="29">
        <v>112468</v>
      </c>
      <c r="G10" s="29">
        <v>130709</v>
      </c>
      <c r="H10" s="29">
        <v>134618</v>
      </c>
      <c r="I10" s="28">
        <v>134217</v>
      </c>
      <c r="J10" s="29">
        <v>140790</v>
      </c>
      <c r="K10" s="29">
        <f>136972-260</f>
        <v>136712</v>
      </c>
      <c r="L10" s="29">
        <v>137239</v>
      </c>
      <c r="M10" s="28">
        <v>139603</v>
      </c>
      <c r="N10" s="29">
        <v>145135</v>
      </c>
      <c r="O10" s="29">
        <v>144266</v>
      </c>
      <c r="P10" s="29">
        <v>145416</v>
      </c>
      <c r="Q10" s="28">
        <v>157754</v>
      </c>
      <c r="R10" s="29">
        <v>157872</v>
      </c>
      <c r="S10" s="29">
        <v>162762</v>
      </c>
      <c r="T10" s="29">
        <v>149165</v>
      </c>
      <c r="U10" s="28">
        <v>153755</v>
      </c>
      <c r="V10" s="29">
        <v>152654</v>
      </c>
      <c r="W10" s="29">
        <v>157645</v>
      </c>
      <c r="X10" s="29">
        <v>144696</v>
      </c>
      <c r="Y10" s="28">
        <v>157359</v>
      </c>
      <c r="Z10" s="29">
        <v>155024</v>
      </c>
      <c r="AA10" s="29">
        <v>157745</v>
      </c>
      <c r="AB10" s="29">
        <v>169487</v>
      </c>
      <c r="AC10" s="28">
        <v>180114</v>
      </c>
    </row>
    <row r="11" spans="1:29" ht="12" customHeight="1">
      <c r="A11" s="174"/>
      <c r="B11" s="11"/>
      <c r="C11" s="11" t="s">
        <v>117</v>
      </c>
      <c r="D11" s="29">
        <v>38259</v>
      </c>
      <c r="E11" s="28">
        <v>36461</v>
      </c>
      <c r="F11" s="29">
        <v>40038</v>
      </c>
      <c r="G11" s="29">
        <v>53966</v>
      </c>
      <c r="H11" s="29">
        <v>42560</v>
      </c>
      <c r="I11" s="28">
        <v>31009</v>
      </c>
      <c r="J11" s="29">
        <v>24354</v>
      </c>
      <c r="K11" s="29">
        <v>28615</v>
      </c>
      <c r="L11" s="29">
        <v>33916</v>
      </c>
      <c r="M11" s="28">
        <v>14420</v>
      </c>
      <c r="N11" s="29">
        <v>18137</v>
      </c>
      <c r="O11" s="29">
        <v>23690</v>
      </c>
      <c r="P11" s="29">
        <v>19154</v>
      </c>
      <c r="Q11" s="28">
        <v>7313</v>
      </c>
      <c r="R11" s="29">
        <v>14849</v>
      </c>
      <c r="S11" s="29">
        <v>11052</v>
      </c>
      <c r="T11" s="29">
        <v>15438</v>
      </c>
      <c r="U11" s="28">
        <v>13312</v>
      </c>
      <c r="V11" s="29">
        <v>3663</v>
      </c>
      <c r="W11" s="29">
        <v>5104</v>
      </c>
      <c r="X11" s="29">
        <v>6008</v>
      </c>
      <c r="Y11" s="28">
        <v>4392</v>
      </c>
      <c r="Z11" s="29">
        <v>2195</v>
      </c>
      <c r="AA11" s="29">
        <v>8162</v>
      </c>
      <c r="AB11" s="29">
        <v>8220</v>
      </c>
      <c r="AC11" s="28">
        <v>10194</v>
      </c>
    </row>
    <row r="12" spans="1:29" ht="12" customHeight="1">
      <c r="A12" s="174"/>
      <c r="B12" s="11"/>
      <c r="C12" s="11" t="s">
        <v>118</v>
      </c>
      <c r="D12" s="29">
        <v>2057</v>
      </c>
      <c r="E12" s="28">
        <v>533</v>
      </c>
      <c r="F12" s="29">
        <v>2270</v>
      </c>
      <c r="G12" s="29">
        <v>821</v>
      </c>
      <c r="H12" s="29">
        <v>2541</v>
      </c>
      <c r="I12" s="28">
        <v>870</v>
      </c>
      <c r="J12" s="29">
        <v>2017</v>
      </c>
      <c r="K12" s="29">
        <v>896</v>
      </c>
      <c r="L12" s="29">
        <v>2666</v>
      </c>
      <c r="M12" s="28">
        <v>950</v>
      </c>
      <c r="N12" s="29">
        <v>2116</v>
      </c>
      <c r="O12" s="29">
        <v>899</v>
      </c>
      <c r="P12" s="29">
        <v>2317</v>
      </c>
      <c r="Q12" s="28">
        <v>355</v>
      </c>
      <c r="R12" s="29">
        <v>1822</v>
      </c>
      <c r="S12" s="29">
        <v>1356</v>
      </c>
      <c r="T12" s="29">
        <v>2806</v>
      </c>
      <c r="U12" s="28">
        <v>738</v>
      </c>
      <c r="V12" s="29">
        <v>2018</v>
      </c>
      <c r="W12" s="29">
        <v>2225</v>
      </c>
      <c r="X12" s="29">
        <v>3668</v>
      </c>
      <c r="Y12" s="28">
        <v>1539</v>
      </c>
      <c r="Z12" s="29">
        <v>2075</v>
      </c>
      <c r="AA12" s="29">
        <v>384</v>
      </c>
      <c r="AB12" s="29">
        <v>1492</v>
      </c>
      <c r="AC12" s="28">
        <v>-420</v>
      </c>
    </row>
    <row r="13" spans="1:29" ht="12" customHeight="1">
      <c r="A13" s="174"/>
      <c r="B13" s="11"/>
      <c r="C13" s="11" t="s">
        <v>19</v>
      </c>
      <c r="D13" s="29">
        <v>11648</v>
      </c>
      <c r="E13" s="28">
        <v>12460</v>
      </c>
      <c r="F13" s="29">
        <v>10879</v>
      </c>
      <c r="G13" s="29">
        <v>12400</v>
      </c>
      <c r="H13" s="29">
        <v>14641</v>
      </c>
      <c r="I13" s="28">
        <v>14250</v>
      </c>
      <c r="J13" s="29">
        <v>15291</v>
      </c>
      <c r="K13" s="29">
        <f>12084+394</f>
        <v>12478</v>
      </c>
      <c r="L13" s="29">
        <v>14748</v>
      </c>
      <c r="M13" s="28">
        <v>13779</v>
      </c>
      <c r="N13" s="29">
        <v>13275</v>
      </c>
      <c r="O13" s="29">
        <v>13749</v>
      </c>
      <c r="P13" s="29">
        <v>16877</v>
      </c>
      <c r="Q13" s="28">
        <v>15778</v>
      </c>
      <c r="R13" s="29">
        <v>12133</v>
      </c>
      <c r="S13" s="29">
        <v>12665</v>
      </c>
      <c r="T13" s="29">
        <v>15986</v>
      </c>
      <c r="U13" s="28">
        <v>13842</v>
      </c>
      <c r="V13" s="29">
        <v>13462</v>
      </c>
      <c r="W13" s="29">
        <v>16643</v>
      </c>
      <c r="X13" s="29">
        <v>18325</v>
      </c>
      <c r="Y13" s="28">
        <v>15413</v>
      </c>
      <c r="Z13" s="29">
        <v>16063</v>
      </c>
      <c r="AA13" s="29">
        <v>17175</v>
      </c>
      <c r="AB13" s="29">
        <v>19280</v>
      </c>
      <c r="AC13" s="28">
        <v>17934</v>
      </c>
    </row>
    <row r="14" spans="1:29" ht="12" customHeight="1">
      <c r="A14" s="175"/>
      <c r="B14" s="12"/>
      <c r="C14" s="478" t="s">
        <v>231</v>
      </c>
      <c r="D14" s="176">
        <v>4791</v>
      </c>
      <c r="E14" s="177">
        <v>4659</v>
      </c>
      <c r="F14" s="176">
        <v>144</v>
      </c>
      <c r="G14" s="176">
        <v>2816</v>
      </c>
      <c r="H14" s="176">
        <v>1883</v>
      </c>
      <c r="I14" s="177">
        <v>193</v>
      </c>
      <c r="J14" s="176">
        <v>128</v>
      </c>
      <c r="K14" s="176">
        <v>607</v>
      </c>
      <c r="L14" s="176">
        <v>593</v>
      </c>
      <c r="M14" s="177">
        <v>204</v>
      </c>
      <c r="N14" s="176">
        <v>768</v>
      </c>
      <c r="O14" s="176">
        <v>668</v>
      </c>
      <c r="P14" s="176">
        <v>390</v>
      </c>
      <c r="Q14" s="177">
        <v>409</v>
      </c>
      <c r="R14" s="176">
        <v>405</v>
      </c>
      <c r="S14" s="176">
        <v>4785</v>
      </c>
      <c r="T14" s="176">
        <v>1805</v>
      </c>
      <c r="U14" s="177">
        <v>1863</v>
      </c>
      <c r="V14" s="176">
        <v>1857</v>
      </c>
      <c r="W14" s="176">
        <v>1556</v>
      </c>
      <c r="X14" s="176">
        <v>1559</v>
      </c>
      <c r="Y14" s="177">
        <v>1558</v>
      </c>
      <c r="Z14" s="176">
        <v>19</v>
      </c>
      <c r="AA14" s="176">
        <v>162</v>
      </c>
      <c r="AB14" s="176">
        <v>359</v>
      </c>
      <c r="AC14" s="177">
        <v>359</v>
      </c>
    </row>
    <row r="15" spans="1:29" ht="12" customHeight="1">
      <c r="A15" s="174"/>
      <c r="B15" s="11"/>
      <c r="C15" s="11"/>
      <c r="D15" s="29"/>
      <c r="E15" s="28"/>
      <c r="F15" s="29"/>
      <c r="G15" s="29"/>
      <c r="H15" s="29"/>
      <c r="I15" s="28"/>
      <c r="J15" s="29"/>
      <c r="K15" s="29"/>
      <c r="L15" s="29"/>
      <c r="M15" s="28"/>
      <c r="N15" s="29"/>
      <c r="O15" s="29"/>
      <c r="P15" s="29"/>
      <c r="Q15" s="28"/>
      <c r="R15" s="29"/>
      <c r="S15" s="29"/>
      <c r="T15" s="29"/>
      <c r="U15" s="28"/>
      <c r="V15" s="29"/>
      <c r="W15" s="29"/>
      <c r="X15" s="29"/>
      <c r="Y15" s="28"/>
      <c r="Z15" s="29"/>
      <c r="AA15" s="29"/>
      <c r="AB15" s="29"/>
      <c r="AC15" s="28"/>
    </row>
    <row r="16" spans="1:29" ht="12" customHeight="1">
      <c r="A16" s="178"/>
      <c r="B16" s="127" t="s">
        <v>20</v>
      </c>
      <c r="C16" s="127"/>
      <c r="D16" s="30">
        <v>223028</v>
      </c>
      <c r="E16" s="30">
        <v>183176</v>
      </c>
      <c r="F16" s="30">
        <v>179666</v>
      </c>
      <c r="G16" s="30">
        <v>215923</v>
      </c>
      <c r="H16" s="30">
        <v>231042</v>
      </c>
      <c r="I16" s="30">
        <v>195657</v>
      </c>
      <c r="J16" s="30">
        <v>198502</v>
      </c>
      <c r="K16" s="30">
        <v>193941</v>
      </c>
      <c r="L16" s="30">
        <v>202910</v>
      </c>
      <c r="M16" s="30">
        <v>182923</v>
      </c>
      <c r="N16" s="30">
        <v>191891</v>
      </c>
      <c r="O16" s="30">
        <v>197897</v>
      </c>
      <c r="P16" s="30">
        <v>197487</v>
      </c>
      <c r="Q16" s="30">
        <v>194421</v>
      </c>
      <c r="R16" s="30">
        <v>204194</v>
      </c>
      <c r="S16" s="30">
        <v>210178</v>
      </c>
      <c r="T16" s="30">
        <v>197391</v>
      </c>
      <c r="U16" s="30">
        <v>197538</v>
      </c>
      <c r="V16" s="30">
        <v>182064</v>
      </c>
      <c r="W16" s="30">
        <v>193978</v>
      </c>
      <c r="X16" s="30">
        <v>183255</v>
      </c>
      <c r="Y16" s="30">
        <v>188050</v>
      </c>
      <c r="Z16" s="30">
        <v>181670</v>
      </c>
      <c r="AA16" s="30">
        <v>189027</v>
      </c>
      <c r="AB16" s="30">
        <f>SUM(AB9:AB14)</f>
        <v>205479</v>
      </c>
      <c r="AC16" s="30">
        <f>SUM(AC9:AC14)</f>
        <v>215762</v>
      </c>
    </row>
    <row r="17" spans="1:29" ht="12" customHeight="1">
      <c r="A17" s="174"/>
      <c r="B17" s="11"/>
      <c r="C17" s="11"/>
      <c r="D17" s="29"/>
      <c r="E17" s="28"/>
      <c r="F17" s="29"/>
      <c r="G17" s="29"/>
      <c r="H17" s="29"/>
      <c r="I17" s="28"/>
      <c r="J17" s="29"/>
      <c r="K17" s="29"/>
      <c r="L17" s="29"/>
      <c r="M17" s="28"/>
      <c r="N17" s="29"/>
      <c r="O17" s="29"/>
      <c r="P17" s="29"/>
      <c r="Q17" s="28"/>
      <c r="R17" s="29"/>
      <c r="S17" s="29"/>
      <c r="T17" s="29"/>
      <c r="U17" s="28"/>
      <c r="V17" s="29"/>
      <c r="W17" s="29"/>
      <c r="X17" s="29"/>
      <c r="Y17" s="28"/>
      <c r="Z17" s="29"/>
      <c r="AA17" s="29"/>
      <c r="AB17" s="29"/>
      <c r="AC17" s="28"/>
    </row>
    <row r="18" spans="1:29" ht="12" customHeight="1">
      <c r="A18" s="174"/>
      <c r="B18" s="10" t="s">
        <v>21</v>
      </c>
      <c r="C18" s="11"/>
      <c r="D18" s="29"/>
      <c r="E18" s="28"/>
      <c r="F18" s="29"/>
      <c r="G18" s="29"/>
      <c r="H18" s="29"/>
      <c r="I18" s="28"/>
      <c r="J18" s="29"/>
      <c r="K18" s="29"/>
      <c r="L18" s="29"/>
      <c r="M18" s="28"/>
      <c r="N18" s="29"/>
      <c r="O18" s="29"/>
      <c r="P18" s="29"/>
      <c r="Q18" s="28"/>
      <c r="R18" s="29"/>
      <c r="S18" s="29"/>
      <c r="T18" s="29"/>
      <c r="U18" s="28"/>
      <c r="V18" s="29"/>
      <c r="W18" s="29"/>
      <c r="X18" s="29"/>
      <c r="Y18" s="28"/>
      <c r="Z18" s="29"/>
      <c r="AA18" s="29"/>
      <c r="AB18" s="29"/>
      <c r="AC18" s="28"/>
    </row>
    <row r="19" spans="1:29" ht="12" customHeight="1">
      <c r="A19" s="174"/>
      <c r="B19" s="11"/>
      <c r="C19" s="11"/>
      <c r="D19" s="29"/>
      <c r="E19" s="28"/>
      <c r="F19" s="29"/>
      <c r="G19" s="29"/>
      <c r="H19" s="29"/>
      <c r="I19" s="28"/>
      <c r="J19" s="29"/>
      <c r="K19" s="29"/>
      <c r="L19" s="29"/>
      <c r="M19" s="28"/>
      <c r="N19" s="29"/>
      <c r="O19" s="29"/>
      <c r="P19" s="29"/>
      <c r="Q19" s="28"/>
      <c r="R19" s="29"/>
      <c r="S19" s="29"/>
      <c r="T19" s="29"/>
      <c r="U19" s="28"/>
      <c r="V19" s="29"/>
      <c r="W19" s="29"/>
      <c r="X19" s="29"/>
      <c r="Y19" s="28"/>
      <c r="Z19" s="29"/>
      <c r="AA19" s="29"/>
      <c r="AB19" s="29"/>
      <c r="AC19" s="28"/>
    </row>
    <row r="20" spans="1:29" ht="12" customHeight="1">
      <c r="A20" s="174"/>
      <c r="B20" s="11"/>
      <c r="C20" s="11" t="s">
        <v>119</v>
      </c>
      <c r="D20" s="29">
        <v>521526</v>
      </c>
      <c r="E20" s="28">
        <v>512170</v>
      </c>
      <c r="F20" s="29">
        <v>512645</v>
      </c>
      <c r="G20" s="29">
        <v>510962</v>
      </c>
      <c r="H20" s="29">
        <v>505277</v>
      </c>
      <c r="I20" s="28">
        <v>501989</v>
      </c>
      <c r="J20" s="29">
        <v>496251</v>
      </c>
      <c r="K20" s="29">
        <f>493319+300</f>
        <v>493619</v>
      </c>
      <c r="L20" s="29">
        <v>492312</v>
      </c>
      <c r="M20" s="28">
        <v>487346</v>
      </c>
      <c r="N20" s="29">
        <v>481879</v>
      </c>
      <c r="O20" s="29">
        <v>487778</v>
      </c>
      <c r="P20" s="29">
        <v>474692</v>
      </c>
      <c r="Q20" s="28">
        <v>482082</v>
      </c>
      <c r="R20" s="29">
        <v>480666</v>
      </c>
      <c r="S20" s="29">
        <v>493204</v>
      </c>
      <c r="T20" s="29">
        <v>478515</v>
      </c>
      <c r="U20" s="28">
        <v>477633</v>
      </c>
      <c r="V20" s="29">
        <v>474162</v>
      </c>
      <c r="W20" s="29">
        <v>483174</v>
      </c>
      <c r="X20" s="29">
        <v>458620</v>
      </c>
      <c r="Y20" s="28">
        <v>457842</v>
      </c>
      <c r="Z20" s="29">
        <v>456532</v>
      </c>
      <c r="AA20" s="29">
        <v>458343</v>
      </c>
      <c r="AB20" s="29">
        <v>454050</v>
      </c>
      <c r="AC20" s="28">
        <v>448436</v>
      </c>
    </row>
    <row r="21" spans="1:29" ht="13.5" customHeight="1">
      <c r="A21" s="174"/>
      <c r="B21" s="11"/>
      <c r="C21" s="45" t="s">
        <v>175</v>
      </c>
      <c r="D21" s="29">
        <v>315305</v>
      </c>
      <c r="E21" s="28">
        <v>313836</v>
      </c>
      <c r="F21" s="29">
        <v>316269</v>
      </c>
      <c r="G21" s="29">
        <f>311066-G22</f>
        <v>93357</v>
      </c>
      <c r="H21" s="29">
        <v>314685</v>
      </c>
      <c r="I21" s="28">
        <v>314211</v>
      </c>
      <c r="J21" s="29">
        <v>377986</v>
      </c>
      <c r="K21" s="29">
        <f>381199-K22</f>
        <v>163304</v>
      </c>
      <c r="L21" s="29">
        <v>161265</v>
      </c>
      <c r="M21" s="28">
        <v>159257</v>
      </c>
      <c r="N21" s="29">
        <v>159344</v>
      </c>
      <c r="O21" s="29">
        <v>259984</v>
      </c>
      <c r="P21" s="29">
        <v>253299</v>
      </c>
      <c r="Q21" s="28">
        <v>259108</v>
      </c>
      <c r="R21" s="29">
        <v>257548</v>
      </c>
      <c r="S21" s="29">
        <v>260909</v>
      </c>
      <c r="T21" s="29">
        <v>255022</v>
      </c>
      <c r="U21" s="28">
        <v>251200</v>
      </c>
      <c r="V21" s="29">
        <v>255916</v>
      </c>
      <c r="W21" s="29">
        <v>260165</v>
      </c>
      <c r="X21" s="29">
        <v>237911</v>
      </c>
      <c r="Y21" s="28">
        <v>235228</v>
      </c>
      <c r="Z21" s="29">
        <v>229544</v>
      </c>
      <c r="AA21" s="29">
        <v>229174</v>
      </c>
      <c r="AB21" s="29">
        <v>221902</v>
      </c>
      <c r="AC21" s="28">
        <v>218557</v>
      </c>
    </row>
    <row r="22" spans="1:29" ht="13.5" customHeight="1">
      <c r="A22" s="174"/>
      <c r="B22" s="11"/>
      <c r="C22" s="45" t="s">
        <v>232</v>
      </c>
      <c r="D22" s="29"/>
      <c r="E22" s="28"/>
      <c r="F22" s="29"/>
      <c r="G22" s="29">
        <v>217709</v>
      </c>
      <c r="H22" s="29"/>
      <c r="I22" s="28"/>
      <c r="J22" s="29"/>
      <c r="K22" s="29">
        <v>217895</v>
      </c>
      <c r="L22" s="29">
        <v>218105</v>
      </c>
      <c r="M22" s="28">
        <v>218235</v>
      </c>
      <c r="N22" s="29">
        <v>218238</v>
      </c>
      <c r="O22" s="29">
        <v>218502</v>
      </c>
      <c r="P22" s="29">
        <v>218128</v>
      </c>
      <c r="Q22" s="28">
        <v>218457</v>
      </c>
      <c r="R22" s="29">
        <v>218502</v>
      </c>
      <c r="S22" s="29">
        <v>217935</v>
      </c>
      <c r="T22" s="29">
        <v>217956</v>
      </c>
      <c r="U22" s="28">
        <v>218185</v>
      </c>
      <c r="V22" s="29">
        <v>218040</v>
      </c>
      <c r="W22" s="29">
        <v>218098</v>
      </c>
      <c r="X22" s="29">
        <v>211654</v>
      </c>
      <c r="Y22" s="28">
        <v>212166</v>
      </c>
      <c r="Z22" s="29">
        <v>212165</v>
      </c>
      <c r="AA22" s="29">
        <v>212284</v>
      </c>
      <c r="AB22" s="29">
        <v>212700</v>
      </c>
      <c r="AC22" s="28">
        <v>212933</v>
      </c>
    </row>
    <row r="23" spans="1:29" ht="12" customHeight="1">
      <c r="A23" s="174"/>
      <c r="B23" s="11"/>
      <c r="C23" s="11" t="s">
        <v>22</v>
      </c>
      <c r="D23" s="29">
        <v>0</v>
      </c>
      <c r="E23" s="28">
        <v>0</v>
      </c>
      <c r="F23" s="29">
        <v>0</v>
      </c>
      <c r="G23" s="29">
        <v>0</v>
      </c>
      <c r="H23" s="29">
        <v>0</v>
      </c>
      <c r="I23" s="28">
        <v>0</v>
      </c>
      <c r="J23" s="29">
        <v>0</v>
      </c>
      <c r="K23" s="29">
        <v>5</v>
      </c>
      <c r="L23" s="29">
        <v>5</v>
      </c>
      <c r="M23" s="28">
        <v>14</v>
      </c>
      <c r="N23" s="29">
        <v>0</v>
      </c>
      <c r="O23" s="29">
        <v>0</v>
      </c>
      <c r="P23" s="29">
        <v>0</v>
      </c>
      <c r="Q23" s="28">
        <v>0</v>
      </c>
      <c r="R23" s="29">
        <v>13</v>
      </c>
      <c r="S23" s="29">
        <v>1000</v>
      </c>
      <c r="T23" s="29">
        <v>976</v>
      </c>
      <c r="U23" s="28">
        <v>1078</v>
      </c>
      <c r="V23" s="29">
        <v>1046</v>
      </c>
      <c r="W23" s="29">
        <v>1078</v>
      </c>
      <c r="X23" s="29">
        <v>1387</v>
      </c>
      <c r="Y23" s="28">
        <v>1288</v>
      </c>
      <c r="Z23" s="29">
        <v>1165</v>
      </c>
      <c r="AA23" s="29">
        <v>1324</v>
      </c>
      <c r="AB23" s="29">
        <v>1719</v>
      </c>
      <c r="AC23" s="28">
        <v>1112</v>
      </c>
    </row>
    <row r="24" spans="1:29" s="2" customFormat="1" ht="12" customHeight="1">
      <c r="A24" s="174"/>
      <c r="B24" s="11"/>
      <c r="C24" s="11" t="s">
        <v>23</v>
      </c>
      <c r="D24" s="29">
        <v>774</v>
      </c>
      <c r="E24" s="28">
        <v>837</v>
      </c>
      <c r="F24" s="29">
        <v>898</v>
      </c>
      <c r="G24" s="29">
        <v>532</v>
      </c>
      <c r="H24" s="29">
        <v>498</v>
      </c>
      <c r="I24" s="28">
        <v>321</v>
      </c>
      <c r="J24" s="29">
        <v>274</v>
      </c>
      <c r="K24" s="29">
        <v>238</v>
      </c>
      <c r="L24" s="29">
        <v>280</v>
      </c>
      <c r="M24" s="28">
        <v>209</v>
      </c>
      <c r="N24" s="29">
        <v>408</v>
      </c>
      <c r="O24" s="29">
        <v>155</v>
      </c>
      <c r="P24" s="29">
        <v>96</v>
      </c>
      <c r="Q24" s="28">
        <v>80</v>
      </c>
      <c r="R24" s="29">
        <v>77</v>
      </c>
      <c r="S24" s="29">
        <v>47</v>
      </c>
      <c r="T24" s="29">
        <v>47</v>
      </c>
      <c r="U24" s="28">
        <v>47</v>
      </c>
      <c r="V24" s="29">
        <v>46</v>
      </c>
      <c r="W24" s="29">
        <v>73</v>
      </c>
      <c r="X24" s="29">
        <v>59</v>
      </c>
      <c r="Y24" s="28">
        <v>59</v>
      </c>
      <c r="Z24" s="29">
        <v>147</v>
      </c>
      <c r="AA24" s="29">
        <v>59</v>
      </c>
      <c r="AB24" s="29">
        <v>67</v>
      </c>
      <c r="AC24" s="28">
        <v>74</v>
      </c>
    </row>
    <row r="25" spans="1:29" ht="12" customHeight="1">
      <c r="A25" s="175"/>
      <c r="B25" s="12"/>
      <c r="C25" s="478" t="s">
        <v>242</v>
      </c>
      <c r="D25" s="176">
        <v>26099</v>
      </c>
      <c r="E25" s="177">
        <v>24234</v>
      </c>
      <c r="F25" s="176">
        <v>15363</v>
      </c>
      <c r="G25" s="176">
        <v>19361</v>
      </c>
      <c r="H25" s="176">
        <v>25210</v>
      </c>
      <c r="I25" s="177">
        <v>25885</v>
      </c>
      <c r="J25" s="176">
        <v>23554</v>
      </c>
      <c r="K25" s="176">
        <f>21359+260+627</f>
        <v>22246</v>
      </c>
      <c r="L25" s="176">
        <v>21732</v>
      </c>
      <c r="M25" s="177">
        <v>21497</v>
      </c>
      <c r="N25" s="176">
        <v>81790</v>
      </c>
      <c r="O25" s="176">
        <v>26460</v>
      </c>
      <c r="P25" s="176">
        <v>25288</v>
      </c>
      <c r="Q25" s="177">
        <v>26314</v>
      </c>
      <c r="R25" s="176">
        <v>23315</v>
      </c>
      <c r="S25" s="176">
        <v>23751</v>
      </c>
      <c r="T25" s="176">
        <v>22074</v>
      </c>
      <c r="U25" s="177">
        <v>18864</v>
      </c>
      <c r="V25" s="176">
        <v>17758</v>
      </c>
      <c r="W25" s="176">
        <v>18963</v>
      </c>
      <c r="X25" s="176">
        <v>16497</v>
      </c>
      <c r="Y25" s="177">
        <v>18484</v>
      </c>
      <c r="Z25" s="176">
        <v>20283</v>
      </c>
      <c r="AA25" s="176">
        <v>19450</v>
      </c>
      <c r="AB25" s="176">
        <v>27955</v>
      </c>
      <c r="AC25" s="177">
        <v>30945</v>
      </c>
    </row>
    <row r="26" spans="1:29" s="2" customFormat="1" ht="12" customHeight="1">
      <c r="A26" s="174"/>
      <c r="B26" s="11"/>
      <c r="C26" s="11"/>
      <c r="D26" s="29"/>
      <c r="E26" s="28"/>
      <c r="F26" s="29"/>
      <c r="G26" s="29"/>
      <c r="H26" s="29"/>
      <c r="I26" s="28"/>
      <c r="J26" s="29"/>
      <c r="K26" s="29"/>
      <c r="L26" s="29"/>
      <c r="M26" s="28"/>
      <c r="N26" s="29"/>
      <c r="O26" s="29"/>
      <c r="P26" s="29"/>
      <c r="Q26" s="28"/>
      <c r="R26" s="29"/>
      <c r="S26" s="29"/>
      <c r="T26" s="29"/>
      <c r="U26" s="28"/>
      <c r="V26" s="29"/>
      <c r="W26" s="29"/>
      <c r="X26" s="29"/>
      <c r="Y26" s="28"/>
      <c r="Z26" s="29"/>
      <c r="AA26" s="29"/>
      <c r="AB26" s="29"/>
      <c r="AC26" s="28"/>
    </row>
    <row r="27" spans="1:29" ht="12" customHeight="1">
      <c r="A27" s="178"/>
      <c r="B27" s="127" t="s">
        <v>24</v>
      </c>
      <c r="C27" s="127"/>
      <c r="D27" s="30">
        <v>863704</v>
      </c>
      <c r="E27" s="30">
        <v>851077</v>
      </c>
      <c r="F27" s="30">
        <v>845175</v>
      </c>
      <c r="G27" s="30">
        <v>841921</v>
      </c>
      <c r="H27" s="30">
        <v>845670</v>
      </c>
      <c r="I27" s="30">
        <v>842406</v>
      </c>
      <c r="J27" s="30">
        <v>898065</v>
      </c>
      <c r="K27" s="30">
        <f>SUM(K20:K25)</f>
        <v>897307</v>
      </c>
      <c r="L27" s="30">
        <v>893699</v>
      </c>
      <c r="M27" s="30">
        <v>886558</v>
      </c>
      <c r="N27" s="30">
        <v>941659</v>
      </c>
      <c r="O27" s="30">
        <v>992879</v>
      </c>
      <c r="P27" s="30">
        <v>971503</v>
      </c>
      <c r="Q27" s="30">
        <v>986041</v>
      </c>
      <c r="R27" s="30">
        <v>980121</v>
      </c>
      <c r="S27" s="30">
        <v>996846</v>
      </c>
      <c r="T27" s="30">
        <v>974590</v>
      </c>
      <c r="U27" s="30">
        <v>967007</v>
      </c>
      <c r="V27" s="30">
        <v>966968</v>
      </c>
      <c r="W27" s="30">
        <f>SUM(W20:W25)</f>
        <v>981551</v>
      </c>
      <c r="X27" s="30">
        <v>926128</v>
      </c>
      <c r="Y27" s="30">
        <v>925067</v>
      </c>
      <c r="Z27" s="30">
        <v>919836</v>
      </c>
      <c r="AA27" s="30">
        <f>SUM(AA20:AA26)</f>
        <v>920634</v>
      </c>
      <c r="AB27" s="30">
        <f>SUM(AB20:AB26)</f>
        <v>918393</v>
      </c>
      <c r="AC27" s="30">
        <f>SUM(AC20:AC26)</f>
        <v>912057</v>
      </c>
    </row>
    <row r="28" spans="1:29" ht="12" customHeight="1">
      <c r="A28" s="174"/>
      <c r="B28" s="11"/>
      <c r="C28" s="11"/>
      <c r="D28" s="32"/>
      <c r="E28" s="31"/>
      <c r="F28" s="32"/>
      <c r="G28" s="32"/>
      <c r="H28" s="32"/>
      <c r="I28" s="31"/>
      <c r="J28" s="32"/>
      <c r="K28" s="32"/>
      <c r="L28" s="32"/>
      <c r="M28" s="31"/>
      <c r="N28" s="32"/>
      <c r="O28" s="32"/>
      <c r="P28" s="32"/>
      <c r="Q28" s="31"/>
      <c r="R28" s="32"/>
      <c r="S28" s="32"/>
      <c r="T28" s="32"/>
      <c r="U28" s="31"/>
      <c r="V28" s="32"/>
      <c r="W28" s="32"/>
      <c r="X28" s="32"/>
      <c r="Y28" s="31"/>
      <c r="Z28" s="32"/>
      <c r="AA28" s="32"/>
      <c r="AB28" s="32"/>
      <c r="AC28" s="31"/>
    </row>
    <row r="29" spans="1:29" ht="12" customHeight="1" thickBot="1">
      <c r="A29" s="179" t="s">
        <v>25</v>
      </c>
      <c r="B29" s="16"/>
      <c r="C29" s="16"/>
      <c r="D29" s="33">
        <v>1086732</v>
      </c>
      <c r="E29" s="33">
        <v>1034253</v>
      </c>
      <c r="F29" s="33">
        <v>1024841</v>
      </c>
      <c r="G29" s="33">
        <v>1057844</v>
      </c>
      <c r="H29" s="33">
        <v>1076712</v>
      </c>
      <c r="I29" s="33">
        <v>1038063</v>
      </c>
      <c r="J29" s="33">
        <v>1096567</v>
      </c>
      <c r="K29" s="33">
        <f>SUM(K16,K27)</f>
        <v>1091248</v>
      </c>
      <c r="L29" s="33">
        <v>1096609</v>
      </c>
      <c r="M29" s="33">
        <v>1069481</v>
      </c>
      <c r="N29" s="33">
        <v>1133550</v>
      </c>
      <c r="O29" s="33">
        <v>1190776</v>
      </c>
      <c r="P29" s="33">
        <v>1168990</v>
      </c>
      <c r="Q29" s="33">
        <v>1180462</v>
      </c>
      <c r="R29" s="33">
        <v>1184315</v>
      </c>
      <c r="S29" s="33">
        <v>1207024</v>
      </c>
      <c r="T29" s="33">
        <v>1171981</v>
      </c>
      <c r="U29" s="33">
        <v>1164545</v>
      </c>
      <c r="V29" s="33">
        <v>1149032</v>
      </c>
      <c r="W29" s="33">
        <v>1175529</v>
      </c>
      <c r="X29" s="33">
        <v>1109383</v>
      </c>
      <c r="Y29" s="33">
        <v>1113117</v>
      </c>
      <c r="Z29" s="33">
        <v>1101506</v>
      </c>
      <c r="AA29" s="33">
        <v>1109661</v>
      </c>
      <c r="AB29" s="33">
        <f>SUM(AB16+AB27)</f>
        <v>1123872</v>
      </c>
      <c r="AC29" s="33">
        <f>SUM(AC16+AC27)</f>
        <v>1127819</v>
      </c>
    </row>
    <row r="30" spans="1:29" ht="12" customHeight="1" thickTop="1">
      <c r="A30" s="174"/>
      <c r="B30" s="11"/>
      <c r="C30" s="11"/>
      <c r="D30" s="29"/>
      <c r="E30" s="28"/>
      <c r="F30" s="29"/>
      <c r="G30" s="29"/>
      <c r="H30" s="29"/>
      <c r="I30" s="28"/>
      <c r="J30" s="29"/>
      <c r="K30" s="29"/>
      <c r="L30" s="29"/>
      <c r="M30" s="28"/>
      <c r="N30" s="29"/>
      <c r="O30" s="29"/>
      <c r="P30" s="29"/>
      <c r="Q30" s="28"/>
      <c r="R30" s="29"/>
      <c r="S30" s="29"/>
      <c r="T30" s="29"/>
      <c r="U30" s="28"/>
      <c r="V30" s="29"/>
      <c r="W30" s="29"/>
      <c r="X30" s="29"/>
      <c r="Y30" s="28"/>
      <c r="Z30" s="29"/>
      <c r="AA30" s="29"/>
      <c r="AB30" s="29"/>
      <c r="AC30" s="28"/>
    </row>
    <row r="31" spans="1:29" ht="12" customHeight="1">
      <c r="A31" s="173" t="s">
        <v>26</v>
      </c>
      <c r="B31" s="11"/>
      <c r="C31" s="11"/>
      <c r="D31" s="29"/>
      <c r="E31" s="28"/>
      <c r="F31" s="29"/>
      <c r="G31" s="29"/>
      <c r="H31" s="29"/>
      <c r="I31" s="28"/>
      <c r="J31" s="29"/>
      <c r="K31" s="29"/>
      <c r="L31" s="29"/>
      <c r="M31" s="28"/>
      <c r="N31" s="29"/>
      <c r="O31" s="29"/>
      <c r="P31" s="29"/>
      <c r="Q31" s="28"/>
      <c r="R31" s="29"/>
      <c r="S31" s="29"/>
      <c r="T31" s="29"/>
      <c r="U31" s="28"/>
      <c r="V31" s="29"/>
      <c r="W31" s="29"/>
      <c r="X31" s="29"/>
      <c r="Y31" s="28"/>
      <c r="Z31" s="29"/>
      <c r="AA31" s="29"/>
      <c r="AB31" s="29"/>
      <c r="AC31" s="28"/>
    </row>
    <row r="32" spans="1:29" ht="12" customHeight="1">
      <c r="A32" s="174"/>
      <c r="B32" s="11"/>
      <c r="C32" s="11"/>
      <c r="D32" s="29"/>
      <c r="E32" s="28"/>
      <c r="F32" s="29"/>
      <c r="G32" s="29"/>
      <c r="H32" s="29"/>
      <c r="I32" s="28"/>
      <c r="J32" s="29"/>
      <c r="K32" s="29"/>
      <c r="L32" s="29"/>
      <c r="M32" s="28"/>
      <c r="N32" s="29"/>
      <c r="O32" s="29"/>
      <c r="P32" s="29"/>
      <c r="Q32" s="28"/>
      <c r="R32" s="29"/>
      <c r="S32" s="29"/>
      <c r="T32" s="29"/>
      <c r="U32" s="28"/>
      <c r="V32" s="29"/>
      <c r="W32" s="29"/>
      <c r="X32" s="29"/>
      <c r="Y32" s="28"/>
      <c r="Z32" s="29"/>
      <c r="AA32" s="29"/>
      <c r="AB32" s="29"/>
      <c r="AC32" s="28"/>
    </row>
    <row r="33" spans="1:29" ht="12" customHeight="1">
      <c r="A33" s="174"/>
      <c r="B33" s="10" t="s">
        <v>27</v>
      </c>
      <c r="C33" s="11"/>
      <c r="D33" s="29"/>
      <c r="E33" s="28"/>
      <c r="F33" s="29"/>
      <c r="G33" s="29"/>
      <c r="H33" s="29"/>
      <c r="I33" s="28"/>
      <c r="J33" s="29"/>
      <c r="K33" s="29"/>
      <c r="L33" s="29"/>
      <c r="M33" s="28"/>
      <c r="N33" s="29"/>
      <c r="O33" s="29"/>
      <c r="P33" s="29"/>
      <c r="Q33" s="28"/>
      <c r="R33" s="29"/>
      <c r="S33" s="29"/>
      <c r="T33" s="29"/>
      <c r="U33" s="28"/>
      <c r="V33" s="29"/>
      <c r="W33" s="29"/>
      <c r="X33" s="29"/>
      <c r="Y33" s="28"/>
      <c r="Z33" s="29"/>
      <c r="AA33" s="29"/>
      <c r="AB33" s="29"/>
      <c r="AC33" s="28"/>
    </row>
    <row r="34" spans="1:29" ht="12" customHeight="1">
      <c r="A34" s="174"/>
      <c r="B34" s="11"/>
      <c r="C34" s="128"/>
      <c r="D34" s="29"/>
      <c r="E34" s="28"/>
      <c r="F34" s="29"/>
      <c r="G34" s="29"/>
      <c r="H34" s="29"/>
      <c r="I34" s="28"/>
      <c r="J34" s="29"/>
      <c r="K34" s="29"/>
      <c r="L34" s="29"/>
      <c r="M34" s="28"/>
      <c r="N34" s="29"/>
      <c r="O34" s="29"/>
      <c r="P34" s="29"/>
      <c r="Q34" s="28"/>
      <c r="R34" s="29"/>
      <c r="S34" s="29"/>
      <c r="T34" s="29"/>
      <c r="U34" s="28"/>
      <c r="V34" s="29"/>
      <c r="W34" s="29"/>
      <c r="X34" s="29"/>
      <c r="Y34" s="28"/>
      <c r="Z34" s="29"/>
      <c r="AA34" s="29"/>
      <c r="AB34" s="29"/>
      <c r="AC34" s="28"/>
    </row>
    <row r="35" spans="1:29" ht="12" customHeight="1">
      <c r="A35" s="174"/>
      <c r="B35" s="11"/>
      <c r="C35" s="11" t="s">
        <v>28</v>
      </c>
      <c r="D35" s="29">
        <v>64908</v>
      </c>
      <c r="E35" s="28">
        <v>24619</v>
      </c>
      <c r="F35" s="29">
        <v>24703</v>
      </c>
      <c r="G35" s="29">
        <v>35344</v>
      </c>
      <c r="H35" s="29">
        <v>25947</v>
      </c>
      <c r="I35" s="28">
        <v>48187</v>
      </c>
      <c r="J35" s="29">
        <v>49853</v>
      </c>
      <c r="K35" s="29">
        <f>58188+494</f>
        <v>58682</v>
      </c>
      <c r="L35" s="29">
        <v>73658</v>
      </c>
      <c r="M35" s="28">
        <v>101806</v>
      </c>
      <c r="N35" s="29">
        <v>103469</v>
      </c>
      <c r="O35" s="29">
        <v>110858</v>
      </c>
      <c r="P35" s="29">
        <v>129088</v>
      </c>
      <c r="Q35" s="28">
        <v>65691</v>
      </c>
      <c r="R35" s="29">
        <v>100013</v>
      </c>
      <c r="S35" s="29">
        <v>136906</v>
      </c>
      <c r="T35" s="29">
        <v>128663</v>
      </c>
      <c r="U35" s="28">
        <v>157422</v>
      </c>
      <c r="V35" s="29">
        <v>90039</v>
      </c>
      <c r="W35" s="29">
        <v>72589</v>
      </c>
      <c r="X35" s="29">
        <v>33142</v>
      </c>
      <c r="Y35" s="28">
        <v>59697</v>
      </c>
      <c r="Z35" s="29">
        <v>48496</v>
      </c>
      <c r="AA35" s="29">
        <v>35191</v>
      </c>
      <c r="AB35" s="29">
        <v>81110</v>
      </c>
      <c r="AC35" s="28">
        <v>111614</v>
      </c>
    </row>
    <row r="36" spans="1:29" ht="12" customHeight="1">
      <c r="A36" s="174"/>
      <c r="B36" s="11"/>
      <c r="C36" s="11" t="s">
        <v>29</v>
      </c>
      <c r="D36" s="29">
        <v>64714</v>
      </c>
      <c r="E36" s="28">
        <v>50623</v>
      </c>
      <c r="F36" s="29">
        <v>36800</v>
      </c>
      <c r="G36" s="29">
        <v>40341</v>
      </c>
      <c r="H36" s="29">
        <v>62989</v>
      </c>
      <c r="I36" s="28">
        <f>68482+4502</f>
        <v>72984</v>
      </c>
      <c r="J36" s="29">
        <f>89704+2921</f>
        <v>92625</v>
      </c>
      <c r="K36" s="29">
        <f>100554-494</f>
        <v>100060</v>
      </c>
      <c r="L36" s="29">
        <v>103869</v>
      </c>
      <c r="M36" s="28">
        <v>82908</v>
      </c>
      <c r="N36" s="29">
        <v>128592</v>
      </c>
      <c r="O36" s="29">
        <v>65131</v>
      </c>
      <c r="P36" s="29">
        <v>51656</v>
      </c>
      <c r="Q36" s="28">
        <v>48659</v>
      </c>
      <c r="R36" s="29">
        <v>38576</v>
      </c>
      <c r="S36" s="29">
        <v>26152</v>
      </c>
      <c r="T36" s="29">
        <v>25069</v>
      </c>
      <c r="U36" s="28">
        <v>23401</v>
      </c>
      <c r="V36" s="29">
        <v>23021</v>
      </c>
      <c r="W36" s="29">
        <v>22600</v>
      </c>
      <c r="X36" s="29">
        <v>25222</v>
      </c>
      <c r="Y36" s="28">
        <v>14173</v>
      </c>
      <c r="Z36" s="29">
        <v>9036</v>
      </c>
      <c r="AA36" s="29">
        <v>8757</v>
      </c>
      <c r="AB36" s="29">
        <v>10561</v>
      </c>
      <c r="AC36" s="28">
        <v>9505</v>
      </c>
    </row>
    <row r="37" spans="1:29" ht="12" customHeight="1">
      <c r="A37" s="174"/>
      <c r="B37" s="11"/>
      <c r="C37" s="11" t="s">
        <v>30</v>
      </c>
      <c r="D37" s="29">
        <v>81090</v>
      </c>
      <c r="E37" s="28">
        <v>75266</v>
      </c>
      <c r="F37" s="29">
        <v>78668</v>
      </c>
      <c r="G37" s="29">
        <v>115723</v>
      </c>
      <c r="H37" s="29">
        <v>102343</v>
      </c>
      <c r="I37" s="28">
        <f>98733-4502</f>
        <v>94231</v>
      </c>
      <c r="J37" s="29">
        <f>130646-2921</f>
        <v>127725</v>
      </c>
      <c r="K37" s="29">
        <f>103549</f>
        <v>103549</v>
      </c>
      <c r="L37" s="29">
        <v>84741</v>
      </c>
      <c r="M37" s="28">
        <v>80767</v>
      </c>
      <c r="N37" s="29">
        <v>88541</v>
      </c>
      <c r="O37" s="29">
        <v>110361</v>
      </c>
      <c r="P37" s="29">
        <v>84835</v>
      </c>
      <c r="Q37" s="28">
        <v>100012</v>
      </c>
      <c r="R37" s="29">
        <v>101741</v>
      </c>
      <c r="S37" s="29">
        <v>140182</v>
      </c>
      <c r="T37" s="29">
        <v>107931</v>
      </c>
      <c r="U37" s="28">
        <v>98363</v>
      </c>
      <c r="V37" s="29">
        <v>99740</v>
      </c>
      <c r="W37" s="29">
        <v>136623</v>
      </c>
      <c r="X37" s="29">
        <v>114154</v>
      </c>
      <c r="Y37" s="28">
        <v>114507</v>
      </c>
      <c r="Z37" s="29">
        <v>109721</v>
      </c>
      <c r="AA37" s="29">
        <v>135446</v>
      </c>
      <c r="AB37" s="29">
        <v>109516</v>
      </c>
      <c r="AC37" s="28">
        <v>110784</v>
      </c>
    </row>
    <row r="38" spans="1:29" s="2" customFormat="1" ht="12" customHeight="1">
      <c r="A38" s="174"/>
      <c r="B38" s="11"/>
      <c r="C38" s="11" t="s">
        <v>31</v>
      </c>
      <c r="D38" s="29">
        <v>873</v>
      </c>
      <c r="E38" s="28">
        <v>1715</v>
      </c>
      <c r="F38" s="29">
        <v>2092</v>
      </c>
      <c r="G38" s="29">
        <v>762</v>
      </c>
      <c r="H38" s="29">
        <v>2898</v>
      </c>
      <c r="I38" s="28">
        <v>1055</v>
      </c>
      <c r="J38" s="29">
        <v>1876</v>
      </c>
      <c r="K38" s="29">
        <v>759</v>
      </c>
      <c r="L38" s="29">
        <v>3015</v>
      </c>
      <c r="M38" s="28">
        <v>1209</v>
      </c>
      <c r="N38" s="29">
        <v>3703</v>
      </c>
      <c r="O38" s="29">
        <v>1778</v>
      </c>
      <c r="P38" s="29">
        <v>358</v>
      </c>
      <c r="Q38" s="28">
        <v>1034</v>
      </c>
      <c r="R38" s="29">
        <v>1760</v>
      </c>
      <c r="S38" s="29">
        <v>1399</v>
      </c>
      <c r="T38" s="29">
        <v>493</v>
      </c>
      <c r="U38" s="28">
        <v>1297</v>
      </c>
      <c r="V38" s="29">
        <v>1394</v>
      </c>
      <c r="W38" s="29">
        <v>719</v>
      </c>
      <c r="X38" s="29">
        <v>609</v>
      </c>
      <c r="Y38" s="28">
        <v>493</v>
      </c>
      <c r="Z38" s="29">
        <v>1163</v>
      </c>
      <c r="AA38" s="29">
        <v>324</v>
      </c>
      <c r="AB38" s="29">
        <v>847</v>
      </c>
      <c r="AC38" s="28">
        <v>1111</v>
      </c>
    </row>
    <row r="39" spans="1:29" ht="12" customHeight="1">
      <c r="A39" s="174"/>
      <c r="B39" s="11"/>
      <c r="C39" s="11" t="s">
        <v>32</v>
      </c>
      <c r="D39" s="29">
        <v>3147</v>
      </c>
      <c r="E39" s="28">
        <v>2861</v>
      </c>
      <c r="F39" s="29">
        <v>3211</v>
      </c>
      <c r="G39" s="29">
        <v>5668</v>
      </c>
      <c r="H39" s="29">
        <v>4693</v>
      </c>
      <c r="I39" s="28">
        <v>4754</v>
      </c>
      <c r="J39" s="29">
        <v>2868</v>
      </c>
      <c r="K39" s="29">
        <v>4076</v>
      </c>
      <c r="L39" s="29">
        <v>3541</v>
      </c>
      <c r="M39" s="28">
        <v>3620</v>
      </c>
      <c r="N39" s="29">
        <v>5702</v>
      </c>
      <c r="O39" s="29">
        <v>5579</v>
      </c>
      <c r="P39" s="29">
        <v>4690</v>
      </c>
      <c r="Q39" s="28">
        <v>3699</v>
      </c>
      <c r="R39" s="29">
        <v>6090</v>
      </c>
      <c r="S39" s="29">
        <v>7185</v>
      </c>
      <c r="T39" s="29">
        <v>4091</v>
      </c>
      <c r="U39" s="28">
        <v>3351</v>
      </c>
      <c r="V39" s="29">
        <v>3106</v>
      </c>
      <c r="W39" s="29">
        <v>4493</v>
      </c>
      <c r="X39" s="29">
        <v>3507</v>
      </c>
      <c r="Y39" s="28">
        <v>2939</v>
      </c>
      <c r="Z39" s="29">
        <v>3320</v>
      </c>
      <c r="AA39" s="29">
        <v>3267</v>
      </c>
      <c r="AB39" s="29">
        <v>3029</v>
      </c>
      <c r="AC39" s="28">
        <v>2623</v>
      </c>
    </row>
    <row r="40" spans="1:29" ht="12" customHeight="1">
      <c r="A40" s="174"/>
      <c r="B40" s="11"/>
      <c r="C40" s="11" t="s">
        <v>142</v>
      </c>
      <c r="D40" s="29"/>
      <c r="E40" s="28"/>
      <c r="F40" s="29"/>
      <c r="G40" s="29"/>
      <c r="H40" s="29"/>
      <c r="I40" s="28"/>
      <c r="J40" s="29">
        <v>0</v>
      </c>
      <c r="K40" s="29">
        <v>0</v>
      </c>
      <c r="L40" s="29">
        <v>0</v>
      </c>
      <c r="M40" s="28">
        <v>0</v>
      </c>
      <c r="N40" s="29">
        <v>0</v>
      </c>
      <c r="O40" s="29">
        <v>0</v>
      </c>
      <c r="P40" s="29">
        <v>0</v>
      </c>
      <c r="Q40" s="28">
        <v>0</v>
      </c>
      <c r="R40" s="29">
        <v>0</v>
      </c>
      <c r="S40" s="29">
        <v>1217</v>
      </c>
      <c r="T40" s="29">
        <v>0</v>
      </c>
      <c r="U40" s="28">
        <v>0</v>
      </c>
      <c r="V40" s="29">
        <v>0</v>
      </c>
      <c r="W40" s="29">
        <v>0</v>
      </c>
      <c r="X40" s="29">
        <v>0</v>
      </c>
      <c r="Y40" s="28">
        <v>0</v>
      </c>
      <c r="Z40" s="29">
        <v>0</v>
      </c>
      <c r="AA40" s="29">
        <v>0</v>
      </c>
      <c r="AB40" s="29">
        <v>0</v>
      </c>
      <c r="AC40" s="28">
        <v>0</v>
      </c>
    </row>
    <row r="41" spans="1:29" ht="12" customHeight="1">
      <c r="A41" s="175"/>
      <c r="B41" s="12"/>
      <c r="C41" s="12" t="s">
        <v>33</v>
      </c>
      <c r="D41" s="176">
        <v>39194</v>
      </c>
      <c r="E41" s="177">
        <v>44462</v>
      </c>
      <c r="F41" s="176">
        <v>36764</v>
      </c>
      <c r="G41" s="176">
        <v>37069</v>
      </c>
      <c r="H41" s="176">
        <v>52168</v>
      </c>
      <c r="I41" s="177">
        <v>40013</v>
      </c>
      <c r="J41" s="176">
        <v>37673</v>
      </c>
      <c r="K41" s="176">
        <v>40097</v>
      </c>
      <c r="L41" s="176">
        <v>51810</v>
      </c>
      <c r="M41" s="177">
        <v>44295</v>
      </c>
      <c r="N41" s="176">
        <v>37609</v>
      </c>
      <c r="O41" s="176">
        <v>36129</v>
      </c>
      <c r="P41" s="176">
        <v>47232</v>
      </c>
      <c r="Q41" s="177">
        <v>40386</v>
      </c>
      <c r="R41" s="176">
        <v>39118</v>
      </c>
      <c r="S41" s="176">
        <v>39142</v>
      </c>
      <c r="T41" s="176">
        <v>38928</v>
      </c>
      <c r="U41" s="177">
        <v>43495</v>
      </c>
      <c r="V41" s="176">
        <v>36022</v>
      </c>
      <c r="W41" s="176">
        <v>40537</v>
      </c>
      <c r="X41" s="176">
        <v>42773</v>
      </c>
      <c r="Y41" s="177">
        <v>49340</v>
      </c>
      <c r="Z41" s="176">
        <v>37402</v>
      </c>
      <c r="AA41" s="176">
        <v>43596</v>
      </c>
      <c r="AB41" s="176">
        <v>46545</v>
      </c>
      <c r="AC41" s="177">
        <v>51612</v>
      </c>
    </row>
    <row r="42" spans="1:29" ht="12" customHeight="1">
      <c r="A42" s="174"/>
      <c r="B42" s="11"/>
      <c r="C42" s="11"/>
      <c r="D42" s="29"/>
      <c r="E42" s="28"/>
      <c r="F42" s="29"/>
      <c r="G42" s="29"/>
      <c r="H42" s="29"/>
      <c r="I42" s="28"/>
      <c r="J42" s="29"/>
      <c r="K42" s="29"/>
      <c r="L42" s="29"/>
      <c r="M42" s="28"/>
      <c r="N42" s="29"/>
      <c r="O42" s="29"/>
      <c r="P42" s="29"/>
      <c r="Q42" s="28"/>
      <c r="R42" s="29"/>
      <c r="S42" s="29"/>
      <c r="T42" s="29"/>
      <c r="U42" s="28"/>
      <c r="V42" s="29"/>
      <c r="W42" s="29"/>
      <c r="X42" s="29"/>
      <c r="Y42" s="28"/>
      <c r="Z42" s="29"/>
      <c r="AA42" s="29"/>
      <c r="AB42" s="29"/>
      <c r="AC42" s="28"/>
    </row>
    <row r="43" spans="1:29" ht="12" customHeight="1">
      <c r="A43" s="178"/>
      <c r="B43" s="127" t="s">
        <v>34</v>
      </c>
      <c r="C43" s="127"/>
      <c r="D43" s="30">
        <v>253926</v>
      </c>
      <c r="E43" s="30">
        <v>199546</v>
      </c>
      <c r="F43" s="30">
        <v>182238</v>
      </c>
      <c r="G43" s="30">
        <v>234907</v>
      </c>
      <c r="H43" s="30">
        <v>251038</v>
      </c>
      <c r="I43" s="30">
        <v>261224</v>
      </c>
      <c r="J43" s="30">
        <v>312620</v>
      </c>
      <c r="K43" s="30">
        <f>SUM(K35:K41)</f>
        <v>307223</v>
      </c>
      <c r="L43" s="30">
        <v>320634</v>
      </c>
      <c r="M43" s="30">
        <v>314605</v>
      </c>
      <c r="N43" s="30">
        <v>367616</v>
      </c>
      <c r="O43" s="30">
        <v>329836</v>
      </c>
      <c r="P43" s="30">
        <v>317859</v>
      </c>
      <c r="Q43" s="30">
        <v>259481</v>
      </c>
      <c r="R43" s="30">
        <v>287298</v>
      </c>
      <c r="S43" s="30">
        <v>352183</v>
      </c>
      <c r="T43" s="30">
        <v>305175</v>
      </c>
      <c r="U43" s="30">
        <v>327329</v>
      </c>
      <c r="V43" s="30">
        <v>253322</v>
      </c>
      <c r="W43" s="30">
        <v>277561</v>
      </c>
      <c r="X43" s="30">
        <v>219407</v>
      </c>
      <c r="Y43" s="30">
        <v>241149</v>
      </c>
      <c r="Z43" s="30">
        <v>209138</v>
      </c>
      <c r="AA43" s="30">
        <v>226581</v>
      </c>
      <c r="AB43" s="30">
        <v>251608</v>
      </c>
      <c r="AC43" s="30">
        <f>SUM(AC35:AC41)</f>
        <v>287249</v>
      </c>
    </row>
    <row r="44" spans="1:29" ht="12" customHeight="1">
      <c r="A44" s="174"/>
      <c r="B44" s="11"/>
      <c r="C44" s="11"/>
      <c r="D44" s="29"/>
      <c r="E44" s="28"/>
      <c r="F44" s="29"/>
      <c r="G44" s="29"/>
      <c r="H44" s="29"/>
      <c r="I44" s="28"/>
      <c r="J44" s="29"/>
      <c r="K44" s="29"/>
      <c r="L44" s="29"/>
      <c r="M44" s="28"/>
      <c r="N44" s="29"/>
      <c r="O44" s="29"/>
      <c r="P44" s="29"/>
      <c r="Q44" s="28"/>
      <c r="R44" s="29"/>
      <c r="S44" s="29"/>
      <c r="T44" s="29"/>
      <c r="U44" s="28"/>
      <c r="V44" s="29"/>
      <c r="W44" s="29"/>
      <c r="X44" s="29"/>
      <c r="Y44" s="28"/>
      <c r="Z44" s="29"/>
      <c r="AA44" s="29"/>
      <c r="AB44" s="29"/>
      <c r="AC44" s="28"/>
    </row>
    <row r="45" spans="1:29" ht="12" customHeight="1">
      <c r="A45" s="174"/>
      <c r="B45" s="10" t="s">
        <v>35</v>
      </c>
      <c r="C45" s="11"/>
      <c r="D45" s="29"/>
      <c r="E45" s="28"/>
      <c r="F45" s="29"/>
      <c r="G45" s="29"/>
      <c r="H45" s="29"/>
      <c r="I45" s="28"/>
      <c r="J45" s="29"/>
      <c r="K45" s="29"/>
      <c r="L45" s="29"/>
      <c r="M45" s="28"/>
      <c r="N45" s="29"/>
      <c r="O45" s="29"/>
      <c r="P45" s="29"/>
      <c r="Q45" s="28"/>
      <c r="R45" s="29"/>
      <c r="S45" s="29"/>
      <c r="T45" s="29"/>
      <c r="U45" s="28"/>
      <c r="V45" s="29"/>
      <c r="W45" s="29"/>
      <c r="X45" s="29"/>
      <c r="Y45" s="28"/>
      <c r="Z45" s="29"/>
      <c r="AA45" s="29"/>
      <c r="AB45" s="29"/>
      <c r="AC45" s="28"/>
    </row>
    <row r="46" spans="1:29" ht="12" customHeight="1">
      <c r="A46" s="174"/>
      <c r="B46" s="11"/>
      <c r="C46" s="128"/>
      <c r="D46" s="29"/>
      <c r="E46" s="28"/>
      <c r="F46" s="29"/>
      <c r="G46" s="29"/>
      <c r="H46" s="29"/>
      <c r="I46" s="28"/>
      <c r="J46" s="29"/>
      <c r="K46" s="29"/>
      <c r="L46" s="29"/>
      <c r="M46" s="28"/>
      <c r="N46" s="29"/>
      <c r="O46" s="29"/>
      <c r="P46" s="29"/>
      <c r="Q46" s="28"/>
      <c r="R46" s="29"/>
      <c r="S46" s="29"/>
      <c r="T46" s="29"/>
      <c r="U46" s="28"/>
      <c r="V46" s="29"/>
      <c r="W46" s="29"/>
      <c r="X46" s="29"/>
      <c r="Y46" s="28"/>
      <c r="Z46" s="29"/>
      <c r="AA46" s="29"/>
      <c r="AB46" s="29"/>
      <c r="AC46" s="28"/>
    </row>
    <row r="47" spans="1:29" ht="12" customHeight="1">
      <c r="A47" s="174"/>
      <c r="B47" s="11"/>
      <c r="C47" s="11" t="s">
        <v>28</v>
      </c>
      <c r="D47" s="29">
        <v>216121</v>
      </c>
      <c r="E47" s="28">
        <v>281365</v>
      </c>
      <c r="F47" s="29">
        <v>281849</v>
      </c>
      <c r="G47" s="29">
        <v>261126</v>
      </c>
      <c r="H47" s="29">
        <v>265830</v>
      </c>
      <c r="I47" s="28">
        <v>237024</v>
      </c>
      <c r="J47" s="29">
        <v>237248</v>
      </c>
      <c r="K47" s="29">
        <f>239061+461</f>
        <v>239522</v>
      </c>
      <c r="L47" s="29">
        <v>226695</v>
      </c>
      <c r="M47" s="28">
        <v>194266</v>
      </c>
      <c r="N47" s="29">
        <v>192972</v>
      </c>
      <c r="O47" s="29">
        <v>245071</v>
      </c>
      <c r="P47" s="29">
        <v>239661</v>
      </c>
      <c r="Q47" s="28">
        <v>297317</v>
      </c>
      <c r="R47" s="29">
        <v>263106</v>
      </c>
      <c r="S47" s="29">
        <v>220088</v>
      </c>
      <c r="T47" s="29">
        <v>220625</v>
      </c>
      <c r="U47" s="28">
        <v>198291</v>
      </c>
      <c r="V47" s="29">
        <v>245850</v>
      </c>
      <c r="W47" s="29">
        <v>247179</v>
      </c>
      <c r="X47" s="29">
        <v>246670</v>
      </c>
      <c r="Y47" s="28">
        <v>247443</v>
      </c>
      <c r="Z47" s="29">
        <v>247480</v>
      </c>
      <c r="AA47" s="29">
        <v>231646</v>
      </c>
      <c r="AB47" s="29">
        <v>195202</v>
      </c>
      <c r="AC47" s="28">
        <v>175601</v>
      </c>
    </row>
    <row r="48" spans="1:29" ht="12" customHeight="1">
      <c r="A48" s="174"/>
      <c r="B48" s="11"/>
      <c r="C48" s="11" t="s">
        <v>29</v>
      </c>
      <c r="D48" s="29">
        <v>17504</v>
      </c>
      <c r="E48" s="28">
        <v>16025</v>
      </c>
      <c r="F48" s="29">
        <v>7372</v>
      </c>
      <c r="G48" s="29">
        <v>5498</v>
      </c>
      <c r="H48" s="29">
        <v>5531</v>
      </c>
      <c r="I48" s="28">
        <v>35014</v>
      </c>
      <c r="J48" s="29">
        <v>28745</v>
      </c>
      <c r="K48" s="29">
        <f>26675-461</f>
        <v>26214</v>
      </c>
      <c r="L48" s="29">
        <v>25776</v>
      </c>
      <c r="M48" s="28">
        <v>23990</v>
      </c>
      <c r="N48" s="29">
        <v>24007</v>
      </c>
      <c r="O48" s="29">
        <v>59422</v>
      </c>
      <c r="P48" s="29">
        <v>58268</v>
      </c>
      <c r="Q48" s="28">
        <v>55671</v>
      </c>
      <c r="R48" s="29">
        <v>55964</v>
      </c>
      <c r="S48" s="29">
        <v>54857</v>
      </c>
      <c r="T48" s="29">
        <v>53280</v>
      </c>
      <c r="U48" s="28">
        <v>52332</v>
      </c>
      <c r="V48" s="29">
        <v>51821</v>
      </c>
      <c r="W48" s="29">
        <v>50098</v>
      </c>
      <c r="X48" s="29">
        <v>48286</v>
      </c>
      <c r="Y48" s="28">
        <v>48290</v>
      </c>
      <c r="Z48" s="29">
        <v>47202</v>
      </c>
      <c r="AA48" s="29">
        <v>47608</v>
      </c>
      <c r="AB48" s="29">
        <v>46113</v>
      </c>
      <c r="AC48" s="28">
        <v>45080</v>
      </c>
    </row>
    <row r="49" spans="1:29" s="2" customFormat="1" ht="12" customHeight="1">
      <c r="A49" s="174"/>
      <c r="B49" s="11"/>
      <c r="C49" s="11" t="s">
        <v>36</v>
      </c>
      <c r="D49" s="29">
        <v>27403</v>
      </c>
      <c r="E49" s="28">
        <v>24831</v>
      </c>
      <c r="F49" s="29">
        <v>25386</v>
      </c>
      <c r="G49" s="29">
        <v>22428</v>
      </c>
      <c r="H49" s="29">
        <v>20421</v>
      </c>
      <c r="I49" s="28">
        <v>19508</v>
      </c>
      <c r="J49" s="29">
        <v>19215</v>
      </c>
      <c r="K49" s="29">
        <f>18829+246</f>
        <v>19075</v>
      </c>
      <c r="L49" s="29">
        <v>19469</v>
      </c>
      <c r="M49" s="28">
        <v>19533</v>
      </c>
      <c r="N49" s="29">
        <v>20344</v>
      </c>
      <c r="O49" s="29">
        <v>22064</v>
      </c>
      <c r="P49" s="29">
        <v>22334</v>
      </c>
      <c r="Q49" s="28">
        <v>23958</v>
      </c>
      <c r="R49" s="29">
        <v>24315</v>
      </c>
      <c r="S49" s="29">
        <v>23813</v>
      </c>
      <c r="T49" s="29">
        <v>25309</v>
      </c>
      <c r="U49" s="28">
        <v>27261</v>
      </c>
      <c r="V49" s="29">
        <v>27760</v>
      </c>
      <c r="W49" s="29">
        <v>8740</v>
      </c>
      <c r="X49" s="29">
        <v>8533</v>
      </c>
      <c r="Y49" s="28">
        <v>9502</v>
      </c>
      <c r="Z49" s="29">
        <v>11835</v>
      </c>
      <c r="AA49" s="29">
        <v>13743</v>
      </c>
      <c r="AB49" s="29">
        <v>14113</v>
      </c>
      <c r="AC49" s="28">
        <v>15403</v>
      </c>
    </row>
    <row r="50" spans="1:29" ht="12" customHeight="1">
      <c r="A50" s="174"/>
      <c r="B50" s="11"/>
      <c r="C50" s="11" t="s">
        <v>37</v>
      </c>
      <c r="D50" s="29">
        <v>11088</v>
      </c>
      <c r="E50" s="28">
        <v>9845</v>
      </c>
      <c r="F50" s="29">
        <v>9434</v>
      </c>
      <c r="G50" s="29">
        <v>10858</v>
      </c>
      <c r="H50" s="29">
        <v>10938</v>
      </c>
      <c r="I50" s="28">
        <v>8097</v>
      </c>
      <c r="J50" s="29">
        <v>8547</v>
      </c>
      <c r="K50" s="29">
        <v>8516</v>
      </c>
      <c r="L50" s="29">
        <v>8750</v>
      </c>
      <c r="M50" s="28">
        <v>9030</v>
      </c>
      <c r="N50" s="29">
        <v>8624</v>
      </c>
      <c r="O50" s="29">
        <v>8816</v>
      </c>
      <c r="P50" s="29">
        <v>9126</v>
      </c>
      <c r="Q50" s="28">
        <v>9327</v>
      </c>
      <c r="R50" s="29">
        <v>9088</v>
      </c>
      <c r="S50" s="29">
        <v>9907</v>
      </c>
      <c r="T50" s="29">
        <v>9556</v>
      </c>
      <c r="U50" s="28">
        <v>9311</v>
      </c>
      <c r="V50" s="29">
        <v>9289</v>
      </c>
      <c r="W50" s="29">
        <v>9528</v>
      </c>
      <c r="X50" s="29">
        <v>9440</v>
      </c>
      <c r="Y50" s="28">
        <v>9464</v>
      </c>
      <c r="Z50" s="29">
        <v>9478</v>
      </c>
      <c r="AA50" s="29">
        <v>9231</v>
      </c>
      <c r="AB50" s="29">
        <v>9335</v>
      </c>
      <c r="AC50" s="28">
        <v>9554</v>
      </c>
    </row>
    <row r="51" spans="1:29" ht="12" customHeight="1">
      <c r="A51" s="175"/>
      <c r="B51" s="12"/>
      <c r="C51" s="12" t="s">
        <v>38</v>
      </c>
      <c r="D51" s="176">
        <v>938</v>
      </c>
      <c r="E51" s="177">
        <v>950</v>
      </c>
      <c r="F51" s="176">
        <v>949</v>
      </c>
      <c r="G51" s="176">
        <v>944</v>
      </c>
      <c r="H51" s="176">
        <v>984</v>
      </c>
      <c r="I51" s="177">
        <v>970</v>
      </c>
      <c r="J51" s="176">
        <v>981</v>
      </c>
      <c r="K51" s="176">
        <v>1122</v>
      </c>
      <c r="L51" s="176">
        <v>1150</v>
      </c>
      <c r="M51" s="177">
        <v>1106</v>
      </c>
      <c r="N51" s="176">
        <v>1047</v>
      </c>
      <c r="O51" s="176">
        <v>1169</v>
      </c>
      <c r="P51" s="176">
        <v>1191</v>
      </c>
      <c r="Q51" s="177">
        <v>1148</v>
      </c>
      <c r="R51" s="176">
        <v>1138</v>
      </c>
      <c r="S51" s="176">
        <v>1245</v>
      </c>
      <c r="T51" s="176">
        <v>1269</v>
      </c>
      <c r="U51" s="177">
        <v>1218</v>
      </c>
      <c r="V51" s="176">
        <v>1161</v>
      </c>
      <c r="W51" s="176">
        <v>1090</v>
      </c>
      <c r="X51" s="176">
        <v>1419</v>
      </c>
      <c r="Y51" s="177">
        <v>598</v>
      </c>
      <c r="Z51" s="176">
        <v>846</v>
      </c>
      <c r="AA51" s="176">
        <v>779</v>
      </c>
      <c r="AB51" s="176">
        <v>424</v>
      </c>
      <c r="AC51" s="177">
        <v>527</v>
      </c>
    </row>
    <row r="52" spans="1:29" ht="12" customHeight="1">
      <c r="A52" s="174"/>
      <c r="B52" s="11"/>
      <c r="C52" s="128"/>
      <c r="D52" s="35"/>
      <c r="E52" s="34"/>
      <c r="F52" s="35"/>
      <c r="G52" s="35"/>
      <c r="H52" s="35"/>
      <c r="I52" s="34"/>
      <c r="J52" s="35"/>
      <c r="K52" s="35"/>
      <c r="L52" s="35"/>
      <c r="M52" s="34"/>
      <c r="N52" s="35"/>
      <c r="O52" s="35"/>
      <c r="P52" s="35"/>
      <c r="Q52" s="34"/>
      <c r="R52" s="35"/>
      <c r="S52" s="35"/>
      <c r="T52" s="35"/>
      <c r="U52" s="34"/>
      <c r="V52" s="35"/>
      <c r="W52" s="35"/>
      <c r="X52" s="35"/>
      <c r="Y52" s="34"/>
      <c r="Z52" s="35"/>
      <c r="AA52" s="35"/>
      <c r="AB52" s="35"/>
      <c r="AC52" s="34"/>
    </row>
    <row r="53" spans="1:29" ht="12" customHeight="1">
      <c r="A53" s="180"/>
      <c r="B53" s="127" t="s">
        <v>39</v>
      </c>
      <c r="C53" s="129"/>
      <c r="D53" s="30">
        <v>273054</v>
      </c>
      <c r="E53" s="30">
        <v>333016</v>
      </c>
      <c r="F53" s="30">
        <v>324990</v>
      </c>
      <c r="G53" s="30">
        <v>300854</v>
      </c>
      <c r="H53" s="30">
        <v>303704</v>
      </c>
      <c r="I53" s="30">
        <v>300613</v>
      </c>
      <c r="J53" s="30">
        <v>294736</v>
      </c>
      <c r="K53" s="30">
        <f>SUM(K47:K51)</f>
        <v>294449</v>
      </c>
      <c r="L53" s="30">
        <v>281840</v>
      </c>
      <c r="M53" s="30">
        <v>247925</v>
      </c>
      <c r="N53" s="30">
        <v>246994</v>
      </c>
      <c r="O53" s="30">
        <v>336542</v>
      </c>
      <c r="P53" s="30">
        <v>330580</v>
      </c>
      <c r="Q53" s="30">
        <v>387421</v>
      </c>
      <c r="R53" s="30">
        <v>353611</v>
      </c>
      <c r="S53" s="30">
        <v>309910</v>
      </c>
      <c r="T53" s="30">
        <v>310039</v>
      </c>
      <c r="U53" s="30">
        <v>288413</v>
      </c>
      <c r="V53" s="30">
        <v>335881</v>
      </c>
      <c r="W53" s="30">
        <v>316635</v>
      </c>
      <c r="X53" s="30">
        <v>314348</v>
      </c>
      <c r="Y53" s="30">
        <v>315297</v>
      </c>
      <c r="Z53" s="30">
        <v>316841</v>
      </c>
      <c r="AA53" s="30">
        <v>303007</v>
      </c>
      <c r="AB53" s="30">
        <v>265900</v>
      </c>
      <c r="AC53" s="30">
        <f>SUM(AC47:AC51)</f>
        <v>246165</v>
      </c>
    </row>
    <row r="54" spans="1:29" ht="12" customHeight="1">
      <c r="A54" s="181"/>
      <c r="B54" s="128"/>
      <c r="C54" s="128"/>
      <c r="D54" s="29"/>
      <c r="E54" s="28"/>
      <c r="F54" s="29"/>
      <c r="G54" s="29"/>
      <c r="H54" s="29"/>
      <c r="I54" s="28"/>
      <c r="J54" s="29"/>
      <c r="K54" s="29"/>
      <c r="L54" s="29"/>
      <c r="M54" s="28"/>
      <c r="N54" s="29"/>
      <c r="O54" s="29"/>
      <c r="P54" s="29"/>
      <c r="Q54" s="28"/>
      <c r="R54" s="29"/>
      <c r="S54" s="29"/>
      <c r="T54" s="29"/>
      <c r="U54" s="28"/>
      <c r="V54" s="29"/>
      <c r="W54" s="29"/>
      <c r="X54" s="29"/>
      <c r="Y54" s="28"/>
      <c r="Z54" s="29"/>
      <c r="AA54" s="29"/>
      <c r="AB54" s="29"/>
      <c r="AC54" s="28"/>
    </row>
    <row r="55" spans="1:29" ht="12" customHeight="1">
      <c r="A55" s="182" t="s">
        <v>40</v>
      </c>
      <c r="B55" s="127"/>
      <c r="C55" s="127"/>
      <c r="D55" s="30">
        <v>526980</v>
      </c>
      <c r="E55" s="30">
        <v>532562</v>
      </c>
      <c r="F55" s="30">
        <v>507228</v>
      </c>
      <c r="G55" s="30">
        <v>535761</v>
      </c>
      <c r="H55" s="30">
        <v>554742</v>
      </c>
      <c r="I55" s="30">
        <v>561837</v>
      </c>
      <c r="J55" s="30">
        <v>607356</v>
      </c>
      <c r="K55" s="30">
        <f>SUM(K43,K53)</f>
        <v>601672</v>
      </c>
      <c r="L55" s="30">
        <v>602474</v>
      </c>
      <c r="M55" s="30">
        <v>562530</v>
      </c>
      <c r="N55" s="30">
        <v>614610</v>
      </c>
      <c r="O55" s="30">
        <v>666378</v>
      </c>
      <c r="P55" s="30">
        <v>648439</v>
      </c>
      <c r="Q55" s="30">
        <v>646902</v>
      </c>
      <c r="R55" s="30">
        <v>640909</v>
      </c>
      <c r="S55" s="30">
        <v>662093</v>
      </c>
      <c r="T55" s="30">
        <v>615214</v>
      </c>
      <c r="U55" s="30">
        <v>615742</v>
      </c>
      <c r="V55" s="30">
        <v>589203</v>
      </c>
      <c r="W55" s="30">
        <v>594196</v>
      </c>
      <c r="X55" s="30">
        <v>533755</v>
      </c>
      <c r="Y55" s="30">
        <v>556446</v>
      </c>
      <c r="Z55" s="30">
        <v>525979</v>
      </c>
      <c r="AA55" s="30">
        <v>529588</v>
      </c>
      <c r="AB55" s="30">
        <v>517508</v>
      </c>
      <c r="AC55" s="30">
        <f>SUM(AC43+AC53)</f>
        <v>533414</v>
      </c>
    </row>
    <row r="56" spans="1:29" ht="12" customHeight="1">
      <c r="A56" s="174"/>
      <c r="B56" s="11"/>
      <c r="C56" s="11"/>
      <c r="D56" s="29"/>
      <c r="E56" s="28"/>
      <c r="F56" s="29"/>
      <c r="G56" s="29"/>
      <c r="H56" s="29"/>
      <c r="I56" s="28"/>
      <c r="J56" s="29"/>
      <c r="K56" s="29"/>
      <c r="L56" s="29"/>
      <c r="M56" s="28"/>
      <c r="N56" s="29"/>
      <c r="O56" s="29"/>
      <c r="P56" s="29"/>
      <c r="Q56" s="28"/>
      <c r="R56" s="29"/>
      <c r="S56" s="29"/>
      <c r="T56" s="29"/>
      <c r="U56" s="28"/>
      <c r="V56" s="29"/>
      <c r="W56" s="29"/>
      <c r="X56" s="29"/>
      <c r="Y56" s="28"/>
      <c r="Z56" s="29"/>
      <c r="AA56" s="29"/>
      <c r="AB56" s="29"/>
      <c r="AC56" s="28"/>
    </row>
    <row r="57" spans="1:29" ht="12" customHeight="1">
      <c r="A57" s="173" t="s">
        <v>41</v>
      </c>
      <c r="B57" s="11"/>
      <c r="C57" s="11"/>
      <c r="D57" s="29"/>
      <c r="E57" s="28"/>
      <c r="F57" s="29"/>
      <c r="G57" s="29"/>
      <c r="H57" s="29"/>
      <c r="I57" s="28"/>
      <c r="J57" s="29"/>
      <c r="K57" s="29"/>
      <c r="L57" s="29"/>
      <c r="M57" s="28"/>
      <c r="N57" s="29"/>
      <c r="O57" s="29"/>
      <c r="P57" s="29"/>
      <c r="Q57" s="28"/>
      <c r="R57" s="29"/>
      <c r="S57" s="29"/>
      <c r="T57" s="29"/>
      <c r="U57" s="28"/>
      <c r="V57" s="29"/>
      <c r="W57" s="29"/>
      <c r="X57" s="29"/>
      <c r="Y57" s="28"/>
      <c r="Z57" s="29"/>
      <c r="AA57" s="29"/>
      <c r="AB57" s="29"/>
      <c r="AC57" s="28"/>
    </row>
    <row r="58" spans="1:29" ht="12" customHeight="1">
      <c r="A58" s="174"/>
      <c r="B58" s="11"/>
      <c r="C58" s="11"/>
      <c r="D58" s="29"/>
      <c r="E58" s="28"/>
      <c r="F58" s="29"/>
      <c r="G58" s="29"/>
      <c r="H58" s="29"/>
      <c r="I58" s="28"/>
      <c r="J58" s="29"/>
      <c r="K58" s="29"/>
      <c r="L58" s="29"/>
      <c r="M58" s="28"/>
      <c r="N58" s="29"/>
      <c r="O58" s="29"/>
      <c r="P58" s="29"/>
      <c r="Q58" s="28"/>
      <c r="R58" s="29"/>
      <c r="S58" s="29"/>
      <c r="T58" s="29"/>
      <c r="U58" s="28"/>
      <c r="V58" s="29"/>
      <c r="W58" s="29"/>
      <c r="X58" s="29"/>
      <c r="Y58" s="28"/>
      <c r="Z58" s="29"/>
      <c r="AA58" s="29"/>
      <c r="AB58" s="29"/>
      <c r="AC58" s="28"/>
    </row>
    <row r="59" spans="1:29" ht="12" customHeight="1">
      <c r="A59" s="174"/>
      <c r="B59" s="10" t="s">
        <v>42</v>
      </c>
      <c r="C59" s="11"/>
      <c r="D59" s="29"/>
      <c r="E59" s="28"/>
      <c r="F59" s="29"/>
      <c r="G59" s="29"/>
      <c r="H59" s="29"/>
      <c r="I59" s="28"/>
      <c r="J59" s="29"/>
      <c r="K59" s="29"/>
      <c r="L59" s="29"/>
      <c r="M59" s="28"/>
      <c r="N59" s="29"/>
      <c r="O59" s="29"/>
      <c r="P59" s="29"/>
      <c r="Q59" s="28"/>
      <c r="R59" s="29"/>
      <c r="S59" s="29"/>
      <c r="T59" s="29"/>
      <c r="U59" s="28"/>
      <c r="V59" s="29"/>
      <c r="W59" s="29"/>
      <c r="X59" s="29"/>
      <c r="Y59" s="28"/>
      <c r="Z59" s="29"/>
      <c r="AA59" s="29"/>
      <c r="AB59" s="29"/>
      <c r="AC59" s="28"/>
    </row>
    <row r="60" spans="1:29" ht="12" customHeight="1">
      <c r="A60" s="174"/>
      <c r="B60" s="11"/>
      <c r="C60" s="11" t="s">
        <v>43</v>
      </c>
      <c r="D60" s="29">
        <v>104275</v>
      </c>
      <c r="E60" s="28">
        <v>104275</v>
      </c>
      <c r="F60" s="29">
        <v>104275</v>
      </c>
      <c r="G60" s="29">
        <v>104275</v>
      </c>
      <c r="H60" s="29">
        <v>104275</v>
      </c>
      <c r="I60" s="28">
        <v>104275</v>
      </c>
      <c r="J60" s="29">
        <v>104275</v>
      </c>
      <c r="K60" s="29">
        <v>104275</v>
      </c>
      <c r="L60" s="29">
        <v>104275</v>
      </c>
      <c r="M60" s="28">
        <v>104275</v>
      </c>
      <c r="N60" s="29">
        <v>104275</v>
      </c>
      <c r="O60" s="29">
        <v>104275</v>
      </c>
      <c r="P60" s="29">
        <v>104275</v>
      </c>
      <c r="Q60" s="28">
        <v>104275</v>
      </c>
      <c r="R60" s="29">
        <v>104275</v>
      </c>
      <c r="S60" s="29">
        <v>104275</v>
      </c>
      <c r="T60" s="29">
        <v>104275</v>
      </c>
      <c r="U60" s="28">
        <v>104275</v>
      </c>
      <c r="V60" s="29">
        <v>104275</v>
      </c>
      <c r="W60" s="29">
        <v>104275</v>
      </c>
      <c r="X60" s="29">
        <v>104275</v>
      </c>
      <c r="Y60" s="28">
        <v>104275</v>
      </c>
      <c r="Z60" s="29">
        <v>104275</v>
      </c>
      <c r="AA60" s="29">
        <v>104275</v>
      </c>
      <c r="AB60" s="29">
        <v>104275</v>
      </c>
      <c r="AC60" s="28">
        <v>104275</v>
      </c>
    </row>
    <row r="61" spans="1:29" ht="12" customHeight="1">
      <c r="A61" s="174"/>
      <c r="B61" s="11"/>
      <c r="C61" s="11" t="s">
        <v>208</v>
      </c>
      <c r="D61" s="29">
        <v>27379</v>
      </c>
      <c r="E61" s="28">
        <v>27379</v>
      </c>
      <c r="F61" s="29">
        <v>27379</v>
      </c>
      <c r="G61" s="29">
        <v>27383</v>
      </c>
      <c r="H61" s="29">
        <v>27384</v>
      </c>
      <c r="I61" s="28">
        <v>27385</v>
      </c>
      <c r="J61" s="29">
        <v>27379</v>
      </c>
      <c r="K61" s="29">
        <v>27387</v>
      </c>
      <c r="L61" s="29">
        <v>27388</v>
      </c>
      <c r="M61" s="28">
        <v>27392</v>
      </c>
      <c r="N61" s="29">
        <v>27395</v>
      </c>
      <c r="O61" s="29">
        <v>27396</v>
      </c>
      <c r="P61" s="29">
        <v>27404</v>
      </c>
      <c r="Q61" s="28">
        <v>27406</v>
      </c>
      <c r="R61" s="29">
        <v>27408</v>
      </c>
      <c r="S61" s="29">
        <v>27412</v>
      </c>
      <c r="T61" s="29">
        <v>27420</v>
      </c>
      <c r="U61" s="28">
        <v>27390</v>
      </c>
      <c r="V61" s="29">
        <v>27638</v>
      </c>
      <c r="W61" s="29">
        <v>27890</v>
      </c>
      <c r="X61" s="29">
        <v>28054</v>
      </c>
      <c r="Y61" s="28">
        <v>27280</v>
      </c>
      <c r="Z61" s="29">
        <v>27282</v>
      </c>
      <c r="AA61" s="29">
        <v>27282</v>
      </c>
      <c r="AB61" s="29">
        <v>27264</v>
      </c>
      <c r="AC61" s="28">
        <v>27264</v>
      </c>
    </row>
    <row r="62" spans="1:29" ht="12" customHeight="1">
      <c r="A62" s="174"/>
      <c r="B62" s="11"/>
      <c r="C62" s="11" t="s">
        <v>120</v>
      </c>
      <c r="D62" s="29">
        <v>-307</v>
      </c>
      <c r="E62" s="28">
        <v>-307</v>
      </c>
      <c r="F62" s="29">
        <v>-307</v>
      </c>
      <c r="G62" s="29">
        <v>-307</v>
      </c>
      <c r="H62" s="29">
        <v>-307</v>
      </c>
      <c r="I62" s="28">
        <v>-307</v>
      </c>
      <c r="J62" s="29">
        <v>-307</v>
      </c>
      <c r="K62" s="29">
        <v>-307</v>
      </c>
      <c r="L62" s="29">
        <v>-307</v>
      </c>
      <c r="M62" s="28">
        <v>-307</v>
      </c>
      <c r="N62" s="29">
        <v>-307</v>
      </c>
      <c r="O62" s="29">
        <v>-307</v>
      </c>
      <c r="P62" s="29">
        <v>-307</v>
      </c>
      <c r="Q62" s="28">
        <v>-307</v>
      </c>
      <c r="R62" s="29">
        <v>-307</v>
      </c>
      <c r="S62" s="29">
        <v>-307</v>
      </c>
      <c r="T62" s="29">
        <v>-307</v>
      </c>
      <c r="U62" s="28">
        <v>-275</v>
      </c>
      <c r="V62" s="29">
        <v>-834</v>
      </c>
      <c r="W62" s="29">
        <v>-825</v>
      </c>
      <c r="X62" s="29">
        <v>-825</v>
      </c>
      <c r="Y62" s="28">
        <v>-721</v>
      </c>
      <c r="Z62" s="29">
        <v>-1874</v>
      </c>
      <c r="AA62" s="29">
        <v>-2187</v>
      </c>
      <c r="AB62" s="29">
        <v>-2532</v>
      </c>
      <c r="AC62" s="28">
        <v>-3991</v>
      </c>
    </row>
    <row r="63" spans="1:29" ht="12" customHeight="1">
      <c r="A63" s="174"/>
      <c r="B63" s="11"/>
      <c r="C63" s="11" t="s">
        <v>44</v>
      </c>
      <c r="D63" s="29">
        <v>338727</v>
      </c>
      <c r="E63" s="28">
        <v>297290</v>
      </c>
      <c r="F63" s="29">
        <v>312065</v>
      </c>
      <c r="G63" s="29">
        <v>310452</v>
      </c>
      <c r="H63" s="29">
        <v>312147</v>
      </c>
      <c r="I63" s="28">
        <v>272237</v>
      </c>
      <c r="J63" s="29">
        <v>281542</v>
      </c>
      <c r="K63" s="29">
        <f>281916-121</f>
        <v>281795</v>
      </c>
      <c r="L63" s="29">
        <v>286623</v>
      </c>
      <c r="M63" s="28">
        <v>298206</v>
      </c>
      <c r="N63" s="29">
        <v>308866</v>
      </c>
      <c r="O63" s="29">
        <v>310406</v>
      </c>
      <c r="P63" s="29">
        <v>312912</v>
      </c>
      <c r="Q63" s="28">
        <v>324322</v>
      </c>
      <c r="R63" s="29">
        <v>333661</v>
      </c>
      <c r="S63" s="29">
        <v>337014</v>
      </c>
      <c r="T63" s="29">
        <v>347729</v>
      </c>
      <c r="U63" s="28">
        <v>343466</v>
      </c>
      <c r="V63" s="29">
        <v>355906</v>
      </c>
      <c r="W63" s="29">
        <v>375660</v>
      </c>
      <c r="X63" s="29">
        <v>389252</v>
      </c>
      <c r="Y63" s="28">
        <v>373505</v>
      </c>
      <c r="Z63" s="29">
        <v>391634</v>
      </c>
      <c r="AA63" s="29">
        <v>396320</v>
      </c>
      <c r="AB63" s="29">
        <v>420760</v>
      </c>
      <c r="AC63" s="28">
        <v>408424</v>
      </c>
    </row>
    <row r="64" spans="1:29" s="2" customFormat="1" ht="12" customHeight="1">
      <c r="A64" s="175"/>
      <c r="B64" s="12"/>
      <c r="C64" s="12" t="s">
        <v>45</v>
      </c>
      <c r="D64" s="176">
        <v>23061</v>
      </c>
      <c r="E64" s="177">
        <v>19457</v>
      </c>
      <c r="F64" s="176">
        <v>17236</v>
      </c>
      <c r="G64" s="176">
        <v>21253</v>
      </c>
      <c r="H64" s="176">
        <v>27732</v>
      </c>
      <c r="I64" s="177">
        <v>23420</v>
      </c>
      <c r="J64" s="176">
        <v>24972</v>
      </c>
      <c r="K64" s="176">
        <f>24318</f>
        <v>24318</v>
      </c>
      <c r="L64" s="176">
        <v>28743</v>
      </c>
      <c r="M64" s="177">
        <v>30044</v>
      </c>
      <c r="N64" s="176">
        <v>30230</v>
      </c>
      <c r="O64" s="176">
        <v>32184</v>
      </c>
      <c r="P64" s="176">
        <v>27486</v>
      </c>
      <c r="Q64" s="177">
        <v>32197</v>
      </c>
      <c r="R64" s="176">
        <v>31701</v>
      </c>
      <c r="S64" s="176">
        <v>31824</v>
      </c>
      <c r="T64" s="176">
        <v>32087</v>
      </c>
      <c r="U64" s="177">
        <v>32584.000000000004</v>
      </c>
      <c r="V64" s="176">
        <v>31020</v>
      </c>
      <c r="W64" s="176">
        <v>31490</v>
      </c>
      <c r="X64" s="176">
        <v>21234</v>
      </c>
      <c r="Y64" s="177">
        <v>21325</v>
      </c>
      <c r="Z64" s="176">
        <v>21686</v>
      </c>
      <c r="AA64" s="176">
        <v>21505</v>
      </c>
      <c r="AB64" s="176">
        <v>21938</v>
      </c>
      <c r="AC64" s="177">
        <v>24669</v>
      </c>
    </row>
    <row r="65" spans="1:29" ht="12" customHeight="1">
      <c r="A65" s="174"/>
      <c r="B65" s="10" t="s">
        <v>46</v>
      </c>
      <c r="C65" s="11"/>
      <c r="D65" s="29">
        <v>493135</v>
      </c>
      <c r="E65" s="28">
        <v>448094</v>
      </c>
      <c r="F65" s="29">
        <v>460648</v>
      </c>
      <c r="G65" s="29">
        <v>463056</v>
      </c>
      <c r="H65" s="29">
        <v>471231</v>
      </c>
      <c r="I65" s="28">
        <v>427010</v>
      </c>
      <c r="J65" s="29">
        <v>437861</v>
      </c>
      <c r="K65" s="29">
        <f>SUM(K60:K64)</f>
        <v>437468</v>
      </c>
      <c r="L65" s="29">
        <v>446722</v>
      </c>
      <c r="M65" s="28">
        <v>459610</v>
      </c>
      <c r="N65" s="29">
        <v>470459</v>
      </c>
      <c r="O65" s="29">
        <v>473954</v>
      </c>
      <c r="P65" s="29">
        <v>471770</v>
      </c>
      <c r="Q65" s="28">
        <v>487893</v>
      </c>
      <c r="R65" s="29">
        <v>496738</v>
      </c>
      <c r="S65" s="29">
        <v>500218</v>
      </c>
      <c r="T65" s="29">
        <v>511204</v>
      </c>
      <c r="U65" s="28">
        <v>507440</v>
      </c>
      <c r="V65" s="29">
        <v>518005</v>
      </c>
      <c r="W65" s="29">
        <v>538490</v>
      </c>
      <c r="X65" s="29">
        <f>SUM(X60:X64)</f>
        <v>541990</v>
      </c>
      <c r="Y65" s="28">
        <v>525664</v>
      </c>
      <c r="Z65" s="29">
        <v>543003</v>
      </c>
      <c r="AA65" s="29">
        <v>547195</v>
      </c>
      <c r="AB65" s="29">
        <v>571705</v>
      </c>
      <c r="AC65" s="28">
        <v>560641</v>
      </c>
    </row>
    <row r="66" spans="1:29" ht="12" customHeight="1">
      <c r="A66" s="175"/>
      <c r="B66" s="13" t="s">
        <v>12</v>
      </c>
      <c r="C66" s="13"/>
      <c r="D66" s="176">
        <v>66617</v>
      </c>
      <c r="E66" s="177">
        <v>53597</v>
      </c>
      <c r="F66" s="176">
        <v>56965</v>
      </c>
      <c r="G66" s="176">
        <v>59027</v>
      </c>
      <c r="H66" s="176">
        <v>50739</v>
      </c>
      <c r="I66" s="177">
        <v>49216</v>
      </c>
      <c r="J66" s="176">
        <v>51350</v>
      </c>
      <c r="K66" s="176">
        <f>52162-54</f>
        <v>52108</v>
      </c>
      <c r="L66" s="176">
        <v>47413</v>
      </c>
      <c r="M66" s="177">
        <v>47341</v>
      </c>
      <c r="N66" s="176">
        <v>48481</v>
      </c>
      <c r="O66" s="176">
        <v>50444</v>
      </c>
      <c r="P66" s="176">
        <v>48781</v>
      </c>
      <c r="Q66" s="177">
        <v>45667</v>
      </c>
      <c r="R66" s="176">
        <v>46668</v>
      </c>
      <c r="S66" s="176">
        <v>44713</v>
      </c>
      <c r="T66" s="176">
        <v>45563</v>
      </c>
      <c r="U66" s="177">
        <v>41363</v>
      </c>
      <c r="V66" s="176">
        <v>41824</v>
      </c>
      <c r="W66" s="176">
        <v>42843</v>
      </c>
      <c r="X66" s="176">
        <v>33638</v>
      </c>
      <c r="Y66" s="177">
        <v>31007</v>
      </c>
      <c r="Z66" s="176">
        <v>32524</v>
      </c>
      <c r="AA66" s="176">
        <v>32878</v>
      </c>
      <c r="AB66" s="176">
        <v>34659</v>
      </c>
      <c r="AC66" s="177">
        <v>33764</v>
      </c>
    </row>
    <row r="67" spans="1:29" ht="12" customHeight="1">
      <c r="A67" s="182" t="s">
        <v>47</v>
      </c>
      <c r="B67" s="129"/>
      <c r="C67" s="127"/>
      <c r="D67" s="30">
        <v>559752</v>
      </c>
      <c r="E67" s="30">
        <v>501691</v>
      </c>
      <c r="F67" s="30">
        <v>517613</v>
      </c>
      <c r="G67" s="30">
        <v>522083</v>
      </c>
      <c r="H67" s="30">
        <v>521970</v>
      </c>
      <c r="I67" s="30">
        <v>476226</v>
      </c>
      <c r="J67" s="30">
        <v>489211</v>
      </c>
      <c r="K67" s="30">
        <f>SUM(K65:K66)</f>
        <v>489576</v>
      </c>
      <c r="L67" s="30">
        <v>494135</v>
      </c>
      <c r="M67" s="30">
        <v>506951</v>
      </c>
      <c r="N67" s="30">
        <v>518940</v>
      </c>
      <c r="O67" s="30">
        <v>524398</v>
      </c>
      <c r="P67" s="30">
        <v>520551</v>
      </c>
      <c r="Q67" s="30">
        <v>533560</v>
      </c>
      <c r="R67" s="30">
        <v>543406</v>
      </c>
      <c r="S67" s="30">
        <v>544931</v>
      </c>
      <c r="T67" s="30">
        <v>556767</v>
      </c>
      <c r="U67" s="30">
        <v>548803</v>
      </c>
      <c r="V67" s="30">
        <v>559829</v>
      </c>
      <c r="W67" s="30">
        <v>581333</v>
      </c>
      <c r="X67" s="30">
        <v>575628</v>
      </c>
      <c r="Y67" s="30">
        <v>556671</v>
      </c>
      <c r="Z67" s="30">
        <v>575527</v>
      </c>
      <c r="AA67" s="30">
        <v>580073</v>
      </c>
      <c r="AB67" s="30">
        <v>606364</v>
      </c>
      <c r="AC67" s="30">
        <v>594405</v>
      </c>
    </row>
    <row r="68" spans="1:29" ht="12" customHeight="1">
      <c r="A68" s="174"/>
      <c r="B68" s="11"/>
      <c r="C68" s="11"/>
      <c r="D68" s="29"/>
      <c r="E68" s="28"/>
      <c r="F68" s="29"/>
      <c r="G68" s="29"/>
      <c r="H68" s="29"/>
      <c r="I68" s="28"/>
      <c r="J68" s="29"/>
      <c r="K68" s="29"/>
      <c r="L68" s="29"/>
      <c r="M68" s="28"/>
      <c r="N68" s="29"/>
      <c r="O68" s="29"/>
      <c r="P68" s="29"/>
      <c r="Q68" s="28"/>
      <c r="R68" s="29"/>
      <c r="S68" s="29"/>
      <c r="T68" s="29"/>
      <c r="U68" s="28"/>
      <c r="V68" s="29"/>
      <c r="W68" s="29"/>
      <c r="X68" s="29"/>
      <c r="Y68" s="28"/>
      <c r="Z68" s="29"/>
      <c r="AA68" s="29"/>
      <c r="AB68" s="29"/>
      <c r="AC68" s="28"/>
    </row>
    <row r="69" spans="1:29" ht="12" customHeight="1" thickBot="1">
      <c r="A69" s="179" t="s">
        <v>48</v>
      </c>
      <c r="B69" s="16"/>
      <c r="C69" s="16"/>
      <c r="D69" s="33">
        <v>1086732</v>
      </c>
      <c r="E69" s="33">
        <v>1034253</v>
      </c>
      <c r="F69" s="33">
        <v>1024841</v>
      </c>
      <c r="G69" s="33">
        <v>1057844</v>
      </c>
      <c r="H69" s="33">
        <v>1076712</v>
      </c>
      <c r="I69" s="33">
        <v>1038063</v>
      </c>
      <c r="J69" s="33">
        <v>1096567</v>
      </c>
      <c r="K69" s="33">
        <f>SUM(K55,K67)</f>
        <v>1091248</v>
      </c>
      <c r="L69" s="33">
        <v>1096609</v>
      </c>
      <c r="M69" s="33">
        <v>1069481</v>
      </c>
      <c r="N69" s="33">
        <v>1133550</v>
      </c>
      <c r="O69" s="33">
        <v>1190776</v>
      </c>
      <c r="P69" s="33">
        <v>1168990</v>
      </c>
      <c r="Q69" s="33">
        <v>1180462</v>
      </c>
      <c r="R69" s="33">
        <v>1184315</v>
      </c>
      <c r="S69" s="33">
        <v>1207024</v>
      </c>
      <c r="T69" s="33">
        <v>1171981</v>
      </c>
      <c r="U69" s="33">
        <v>1164545</v>
      </c>
      <c r="V69" s="33">
        <v>1149032</v>
      </c>
      <c r="W69" s="33">
        <v>1175529</v>
      </c>
      <c r="X69" s="33">
        <v>1109383</v>
      </c>
      <c r="Y69" s="33">
        <v>1113117</v>
      </c>
      <c r="Z69" s="33">
        <v>1101506</v>
      </c>
      <c r="AA69" s="33">
        <v>1109661</v>
      </c>
      <c r="AB69" s="33">
        <v>1123872</v>
      </c>
      <c r="AC69" s="33">
        <v>1127819</v>
      </c>
    </row>
    <row r="70" spans="1:29" ht="12" customHeight="1" thickTop="1">
      <c r="A70" s="174"/>
      <c r="B70" s="11"/>
      <c r="C70" s="11"/>
      <c r="D70" s="29"/>
      <c r="E70" s="28"/>
      <c r="F70" s="29"/>
      <c r="G70" s="29"/>
      <c r="H70" s="29"/>
      <c r="I70" s="28"/>
      <c r="J70" s="29"/>
      <c r="K70" s="29"/>
      <c r="L70" s="29"/>
      <c r="M70" s="28"/>
      <c r="N70" s="29"/>
      <c r="O70" s="29"/>
      <c r="P70" s="29"/>
      <c r="Q70" s="28"/>
      <c r="R70" s="29"/>
      <c r="S70" s="29"/>
      <c r="T70" s="29"/>
      <c r="U70" s="28"/>
      <c r="V70" s="29"/>
      <c r="W70" s="29"/>
      <c r="X70" s="29"/>
      <c r="Y70" s="28"/>
      <c r="Z70" s="29"/>
      <c r="AA70" s="29"/>
      <c r="AB70" s="29"/>
      <c r="AC70" s="28"/>
    </row>
    <row r="71" spans="1:29" ht="12" customHeight="1">
      <c r="A71" s="182" t="s">
        <v>49</v>
      </c>
      <c r="B71" s="126"/>
      <c r="C71" s="126"/>
      <c r="D71" s="30">
        <v>283624</v>
      </c>
      <c r="E71" s="30">
        <v>324179</v>
      </c>
      <c r="F71" s="30">
        <v>296819</v>
      </c>
      <c r="G71" s="30">
        <v>273132</v>
      </c>
      <c r="H71" s="30">
        <v>282938</v>
      </c>
      <c r="I71" s="30">
        <v>347082</v>
      </c>
      <c r="J71" s="30">
        <v>368195</v>
      </c>
      <c r="K71" s="30">
        <v>381230</v>
      </c>
      <c r="L71" s="30">
        <v>382334</v>
      </c>
      <c r="M71" s="30">
        <v>374583</v>
      </c>
      <c r="N71" s="30">
        <v>418443</v>
      </c>
      <c r="O71" s="30">
        <v>442167</v>
      </c>
      <c r="P71" s="30">
        <v>446186</v>
      </c>
      <c r="Q71" s="30">
        <v>447213</v>
      </c>
      <c r="R71" s="30">
        <v>425697</v>
      </c>
      <c r="S71" s="30">
        <v>409393</v>
      </c>
      <c r="T71" s="30">
        <v>400008</v>
      </c>
      <c r="U71" s="30">
        <v>404106</v>
      </c>
      <c r="V71" s="30">
        <v>398658</v>
      </c>
      <c r="W71" s="30">
        <v>376557</v>
      </c>
      <c r="X71" s="30">
        <v>338313</v>
      </c>
      <c r="Y71" s="30">
        <v>357422</v>
      </c>
      <c r="Z71" s="30">
        <v>343725</v>
      </c>
      <c r="AA71" s="30">
        <v>309641</v>
      </c>
      <c r="AB71" s="30">
        <v>318125</v>
      </c>
      <c r="AC71" s="30">
        <v>324025</v>
      </c>
    </row>
    <row r="72" spans="1:29" ht="12" customHeight="1">
      <c r="A72" s="183" t="s">
        <v>50</v>
      </c>
      <c r="B72" s="184"/>
      <c r="C72" s="184"/>
      <c r="D72" s="185">
        <v>0.33629602929179869</v>
      </c>
      <c r="E72" s="185">
        <v>0.39253030137915168</v>
      </c>
      <c r="F72" s="185">
        <v>0.36444908844446189</v>
      </c>
      <c r="G72" s="185">
        <v>0.34346937620643475</v>
      </c>
      <c r="H72" s="185">
        <v>0.35199999999999998</v>
      </c>
      <c r="I72" s="185">
        <v>0.42199999999999999</v>
      </c>
      <c r="J72" s="185">
        <v>0.42899999999999999</v>
      </c>
      <c r="K72" s="185">
        <v>0.43778981770911085</v>
      </c>
      <c r="L72" s="185">
        <v>0.43622079046720419</v>
      </c>
      <c r="M72" s="185">
        <v>0.42499999999999999</v>
      </c>
      <c r="N72" s="185">
        <v>0.446394910084779</v>
      </c>
      <c r="O72" s="185">
        <v>0.45700000000000002</v>
      </c>
      <c r="P72" s="185">
        <v>0.46153814325923181</v>
      </c>
      <c r="Q72" s="185">
        <v>0.45598012995871623</v>
      </c>
      <c r="R72" s="185">
        <v>0.43926909729925506</v>
      </c>
      <c r="S72" s="185">
        <v>0.42898742984562893</v>
      </c>
      <c r="T72" s="185">
        <v>0.41807948577251702</v>
      </c>
      <c r="U72" s="185">
        <v>0.42407617096700734</v>
      </c>
      <c r="V72" s="185">
        <v>0.41592426397019472</v>
      </c>
      <c r="W72" s="185">
        <v>0.39311089999895604</v>
      </c>
      <c r="X72" s="185">
        <v>0.37</v>
      </c>
      <c r="Y72" s="185">
        <v>0.39101273065213277</v>
      </c>
      <c r="Z72" s="185">
        <v>0.37391814214165431</v>
      </c>
      <c r="AA72" s="185">
        <v>0.34802307258287496</v>
      </c>
      <c r="AB72" s="185">
        <v>0.34399999999999997</v>
      </c>
      <c r="AC72" s="185">
        <v>0.35299999999999998</v>
      </c>
    </row>
    <row r="73" spans="1:29">
      <c r="A73" s="128"/>
      <c r="B73" s="128"/>
      <c r="C73" s="128"/>
    </row>
    <row r="74" spans="1:29" ht="13.5" customHeight="1">
      <c r="A74" s="45"/>
      <c r="B74" s="128"/>
      <c r="C74" s="128"/>
      <c r="AB74" s="487"/>
    </row>
    <row r="76" spans="1:29">
      <c r="A76" s="535"/>
      <c r="B76" s="535"/>
      <c r="C76" s="535"/>
    </row>
    <row r="77" spans="1:29">
      <c r="A77" s="535"/>
      <c r="B77" s="535"/>
      <c r="C77" s="535"/>
    </row>
    <row r="78" spans="1:29">
      <c r="A78" s="535"/>
      <c r="B78" s="535"/>
      <c r="C78" s="535"/>
    </row>
    <row r="79" spans="1:29">
      <c r="A79" s="535"/>
      <c r="B79" s="535"/>
      <c r="C79" s="535"/>
    </row>
  </sheetData>
  <mergeCells count="8">
    <mergeCell ref="P1:S2"/>
    <mergeCell ref="T1:W2"/>
    <mergeCell ref="X1:AA2"/>
    <mergeCell ref="AB1:AC2"/>
    <mergeCell ref="A76:C79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48" fitToWidth="2" orientation="landscape" r:id="rId1"/>
  <headerFooter alignWithMargins="0"/>
  <colBreaks count="1" manualBreakCount="1">
    <brk id="15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P56"/>
  <sheetViews>
    <sheetView showGridLines="0" view="pageBreakPreview" zoomScale="90" zoomScaleNormal="90" zoomScaleSheetLayoutView="90" workbookViewId="0">
      <pane xSplit="3" ySplit="3" topLeftCell="D4" activePane="bottomRight" state="frozen"/>
      <selection activeCell="A88" sqref="A88"/>
      <selection pane="topRight" activeCell="A88" sqref="A88"/>
      <selection pane="bottomLeft" activeCell="A88" sqref="A88"/>
      <selection pane="bottomRight" activeCell="D1" sqref="D1:M2"/>
    </sheetView>
  </sheetViews>
  <sheetFormatPr defaultColWidth="12.5703125" defaultRowHeight="12" customHeight="1"/>
  <cols>
    <col min="1" max="2" width="3.5703125" style="19" customWidth="1"/>
    <col min="3" max="3" width="56" style="19" customWidth="1"/>
    <col min="4" max="4" width="12.5703125" style="4"/>
    <col min="5" max="5" width="12.42578125" style="389" customWidth="1"/>
    <col min="6" max="7" width="12.42578125" style="390" customWidth="1"/>
    <col min="8" max="8" width="12.5703125" style="4"/>
    <col min="9" max="11" width="12.42578125" style="390" customWidth="1"/>
    <col min="12" max="16384" width="12.5703125" style="4"/>
  </cols>
  <sheetData>
    <row r="1" spans="1:16" s="3" customFormat="1" ht="12" customHeight="1">
      <c r="A1" s="186" t="s">
        <v>0</v>
      </c>
      <c r="B1" s="187"/>
      <c r="C1" s="187"/>
      <c r="D1" s="527">
        <v>2016</v>
      </c>
      <c r="E1" s="528"/>
      <c r="F1" s="528"/>
      <c r="G1" s="529"/>
      <c r="H1" s="527">
        <v>2017</v>
      </c>
      <c r="I1" s="528">
        <v>2017</v>
      </c>
      <c r="J1" s="528">
        <v>2017</v>
      </c>
      <c r="K1" s="529">
        <v>2017</v>
      </c>
      <c r="L1" s="525" t="s">
        <v>266</v>
      </c>
      <c r="M1" s="526"/>
    </row>
    <row r="2" spans="1:16" s="3" customFormat="1" ht="12" customHeight="1" thickBot="1">
      <c r="A2" s="188" t="s">
        <v>51</v>
      </c>
      <c r="B2" s="17"/>
      <c r="C2" s="17"/>
      <c r="D2" s="530"/>
      <c r="E2" s="531"/>
      <c r="F2" s="531"/>
      <c r="G2" s="532"/>
      <c r="H2" s="530"/>
      <c r="I2" s="531"/>
      <c r="J2" s="531"/>
      <c r="K2" s="532"/>
      <c r="L2" s="522"/>
      <c r="M2" s="524"/>
    </row>
    <row r="3" spans="1:16" s="3" customFormat="1" ht="12" customHeight="1">
      <c r="A3" s="189" t="s">
        <v>5</v>
      </c>
      <c r="B3" s="18"/>
      <c r="C3" s="18"/>
      <c r="D3" s="194" t="s">
        <v>137</v>
      </c>
      <c r="E3" s="66" t="s">
        <v>2</v>
      </c>
      <c r="F3" s="66" t="s">
        <v>3</v>
      </c>
      <c r="G3" s="66" t="s">
        <v>180</v>
      </c>
      <c r="H3" s="194" t="s">
        <v>219</v>
      </c>
      <c r="I3" s="66" t="s">
        <v>227</v>
      </c>
      <c r="J3" s="66" t="s">
        <v>233</v>
      </c>
      <c r="K3" s="66" t="s">
        <v>180</v>
      </c>
      <c r="L3" s="194" t="s">
        <v>137</v>
      </c>
      <c r="M3" s="66" t="s">
        <v>2</v>
      </c>
    </row>
    <row r="4" spans="1:16" ht="12" customHeight="1">
      <c r="A4" s="190"/>
      <c r="C4" s="20"/>
      <c r="D4" s="37"/>
      <c r="E4" s="495"/>
      <c r="F4" s="37"/>
      <c r="G4" s="37"/>
      <c r="H4" s="37"/>
      <c r="I4" s="495"/>
      <c r="J4" s="37"/>
      <c r="K4" s="37"/>
      <c r="L4" s="37"/>
      <c r="M4" s="495"/>
    </row>
    <row r="5" spans="1:16" ht="12" customHeight="1">
      <c r="A5" s="191" t="s">
        <v>52</v>
      </c>
      <c r="C5" s="20"/>
      <c r="D5" s="37"/>
      <c r="E5" s="496"/>
      <c r="F5" s="37"/>
      <c r="G5" s="37"/>
      <c r="H5" s="37"/>
      <c r="I5" s="496"/>
      <c r="J5" s="37"/>
      <c r="K5" s="37"/>
      <c r="L5" s="37"/>
      <c r="M5" s="496"/>
    </row>
    <row r="6" spans="1:16" ht="12" customHeight="1">
      <c r="A6" s="190"/>
      <c r="C6" s="20"/>
      <c r="D6" s="37"/>
      <c r="E6" s="496"/>
      <c r="F6" s="37"/>
      <c r="G6" s="37"/>
      <c r="H6" s="37"/>
      <c r="I6" s="496"/>
      <c r="J6" s="37"/>
      <c r="K6" s="37"/>
      <c r="L6" s="37"/>
      <c r="M6" s="496"/>
      <c r="O6" s="67"/>
      <c r="P6" s="67"/>
    </row>
    <row r="7" spans="1:16" ht="12" customHeight="1">
      <c r="A7" s="190"/>
      <c r="C7" s="19" t="s">
        <v>11</v>
      </c>
      <c r="D7" s="38">
        <v>10605</v>
      </c>
      <c r="E7" s="497">
        <v>21312</v>
      </c>
      <c r="F7" s="38">
        <v>33906</v>
      </c>
      <c r="G7" s="38">
        <v>54120</v>
      </c>
      <c r="H7" s="38">
        <v>4814</v>
      </c>
      <c r="I7" s="497">
        <v>15742</v>
      </c>
      <c r="J7" s="38">
        <v>35083</v>
      </c>
      <c r="K7" s="38">
        <v>40246</v>
      </c>
      <c r="L7" s="38">
        <v>9514</v>
      </c>
      <c r="M7" s="497">
        <v>24232</v>
      </c>
      <c r="O7" s="67"/>
      <c r="P7" s="67"/>
    </row>
    <row r="8" spans="1:16" ht="12" customHeight="1">
      <c r="A8" s="190"/>
      <c r="C8" s="19" t="s">
        <v>158</v>
      </c>
      <c r="D8" s="38">
        <v>25308</v>
      </c>
      <c r="E8" s="497">
        <v>52179</v>
      </c>
      <c r="F8" s="38">
        <v>80499</v>
      </c>
      <c r="G8" s="38">
        <v>111310</v>
      </c>
      <c r="H8" s="38">
        <v>25720</v>
      </c>
      <c r="I8" s="497">
        <v>53294</v>
      </c>
      <c r="J8" s="38">
        <v>80335</v>
      </c>
      <c r="K8" s="38">
        <v>108174</v>
      </c>
      <c r="L8" s="38">
        <v>26830</v>
      </c>
      <c r="M8" s="497">
        <v>55860</v>
      </c>
      <c r="O8" s="67"/>
      <c r="P8" s="67"/>
    </row>
    <row r="9" spans="1:16" ht="12" customHeight="1">
      <c r="A9" s="190"/>
      <c r="C9" s="321" t="s">
        <v>53</v>
      </c>
      <c r="D9" s="38">
        <v>3391</v>
      </c>
      <c r="E9" s="497">
        <v>8717</v>
      </c>
      <c r="F9" s="38">
        <v>11999</v>
      </c>
      <c r="G9" s="38">
        <v>-4859</v>
      </c>
      <c r="H9" s="38">
        <v>2067</v>
      </c>
      <c r="I9" s="497">
        <v>5939</v>
      </c>
      <c r="J9" s="38">
        <v>11250</v>
      </c>
      <c r="K9" s="38">
        <v>15958</v>
      </c>
      <c r="L9" s="38">
        <v>2295</v>
      </c>
      <c r="M9" s="497">
        <v>5663</v>
      </c>
      <c r="O9" s="67"/>
      <c r="P9" s="67"/>
    </row>
    <row r="10" spans="1:16" ht="12" customHeight="1">
      <c r="A10" s="190"/>
      <c r="C10" s="19" t="s">
        <v>10</v>
      </c>
      <c r="D10" s="38">
        <v>6607</v>
      </c>
      <c r="E10" s="497">
        <v>12540</v>
      </c>
      <c r="F10" s="38">
        <v>19369</v>
      </c>
      <c r="G10" s="38">
        <v>27002</v>
      </c>
      <c r="H10" s="38">
        <v>6050</v>
      </c>
      <c r="I10" s="497">
        <v>11530</v>
      </c>
      <c r="J10" s="38">
        <v>16926</v>
      </c>
      <c r="K10" s="38">
        <v>21627</v>
      </c>
      <c r="L10" s="38">
        <v>4311</v>
      </c>
      <c r="M10" s="497">
        <v>7310</v>
      </c>
      <c r="O10" s="67"/>
      <c r="P10" s="67"/>
    </row>
    <row r="11" spans="1:16" ht="12" customHeight="1">
      <c r="A11" s="190"/>
      <c r="C11" s="19" t="s">
        <v>234</v>
      </c>
      <c r="D11" s="38">
        <v>24</v>
      </c>
      <c r="E11" s="497">
        <v>-78</v>
      </c>
      <c r="F11" s="38">
        <v>-46</v>
      </c>
      <c r="G11" s="38">
        <v>-78</v>
      </c>
      <c r="H11" s="38">
        <v>-309</v>
      </c>
      <c r="I11" s="497">
        <v>-307</v>
      </c>
      <c r="J11" s="38">
        <v>-184</v>
      </c>
      <c r="K11" s="38">
        <v>-343</v>
      </c>
      <c r="L11" s="38">
        <v>-395</v>
      </c>
      <c r="M11" s="497">
        <v>-307</v>
      </c>
      <c r="O11" s="67"/>
      <c r="P11" s="67"/>
    </row>
    <row r="12" spans="1:16" ht="12" customHeight="1">
      <c r="A12" s="190"/>
      <c r="C12" s="19" t="s">
        <v>109</v>
      </c>
      <c r="D12" s="38">
        <v>13352</v>
      </c>
      <c r="E12" s="497">
        <v>13444</v>
      </c>
      <c r="F12" s="38">
        <v>17742</v>
      </c>
      <c r="G12" s="38">
        <v>3653</v>
      </c>
      <c r="H12" s="38">
        <v>0</v>
      </c>
      <c r="I12" s="497">
        <v>-11021</v>
      </c>
      <c r="J12" s="38">
        <v>-11675</v>
      </c>
      <c r="K12" s="38">
        <v>-17959</v>
      </c>
      <c r="L12" s="38">
        <v>-3756</v>
      </c>
      <c r="M12" s="497">
        <v>-12411</v>
      </c>
      <c r="O12" s="67"/>
      <c r="P12" s="67"/>
    </row>
    <row r="13" spans="1:16" ht="12" customHeight="1">
      <c r="A13" s="190"/>
      <c r="C13" s="19" t="s">
        <v>229</v>
      </c>
      <c r="D13" s="38">
        <v>-3454</v>
      </c>
      <c r="E13" s="497">
        <v>-4297</v>
      </c>
      <c r="F13" s="38">
        <v>-4894</v>
      </c>
      <c r="G13" s="38">
        <v>-3115</v>
      </c>
      <c r="H13" s="38">
        <v>-814</v>
      </c>
      <c r="I13" s="497">
        <v>-1472</v>
      </c>
      <c r="J13" s="38">
        <v>-1214</v>
      </c>
      <c r="K13" s="38">
        <v>-1581</v>
      </c>
      <c r="L13" s="38">
        <v>-239</v>
      </c>
      <c r="M13" s="497">
        <v>-538</v>
      </c>
      <c r="O13" s="67"/>
      <c r="P13" s="67"/>
    </row>
    <row r="14" spans="1:16" ht="12" customHeight="1">
      <c r="A14" s="190"/>
      <c r="C14" s="19" t="s">
        <v>110</v>
      </c>
      <c r="D14" s="38">
        <v>-14629</v>
      </c>
      <c r="E14" s="497">
        <v>-21466</v>
      </c>
      <c r="F14" s="38">
        <v>-26640</v>
      </c>
      <c r="G14" s="38">
        <v>2174</v>
      </c>
      <c r="H14" s="38">
        <v>-173</v>
      </c>
      <c r="I14" s="497">
        <v>2998</v>
      </c>
      <c r="J14" s="38">
        <v>-11879</v>
      </c>
      <c r="K14" s="38">
        <v>21817</v>
      </c>
      <c r="L14" s="38">
        <v>-18225</v>
      </c>
      <c r="M14" s="497">
        <v>-14714</v>
      </c>
      <c r="O14" s="67"/>
      <c r="P14" s="67"/>
    </row>
    <row r="15" spans="1:16" ht="12" customHeight="1">
      <c r="A15" s="190"/>
      <c r="C15" s="19" t="s">
        <v>235</v>
      </c>
      <c r="D15" s="38">
        <v>-3835</v>
      </c>
      <c r="E15" s="497">
        <v>-4484</v>
      </c>
      <c r="F15" s="38">
        <v>-8567</v>
      </c>
      <c r="G15" s="38">
        <v>-11713</v>
      </c>
      <c r="H15" s="38">
        <v>-3865</v>
      </c>
      <c r="I15" s="497">
        <v>-4756</v>
      </c>
      <c r="J15" s="38">
        <v>-8377</v>
      </c>
      <c r="K15" s="38">
        <v>-10425</v>
      </c>
      <c r="L15" s="38">
        <v>-3919</v>
      </c>
      <c r="M15" s="497">
        <v>-4663</v>
      </c>
      <c r="O15" s="67"/>
      <c r="P15" s="67"/>
    </row>
    <row r="16" spans="1:16" ht="12" customHeight="1">
      <c r="A16" s="190"/>
      <c r="C16" s="321" t="s">
        <v>54</v>
      </c>
      <c r="D16" s="38">
        <v>-7683</v>
      </c>
      <c r="E16" s="497">
        <v>-11937</v>
      </c>
      <c r="F16" s="38">
        <v>-17926</v>
      </c>
      <c r="G16" s="38">
        <v>-24238</v>
      </c>
      <c r="H16" s="38">
        <v>-6505</v>
      </c>
      <c r="I16" s="497">
        <v>-10186</v>
      </c>
      <c r="J16" s="38">
        <v>-14403</v>
      </c>
      <c r="K16" s="38">
        <v>-19838</v>
      </c>
      <c r="L16" s="38">
        <v>-6342</v>
      </c>
      <c r="M16" s="497">
        <v>-8914</v>
      </c>
      <c r="O16" s="67"/>
      <c r="P16" s="67"/>
    </row>
    <row r="17" spans="1:16" ht="12" customHeight="1">
      <c r="A17" s="190"/>
      <c r="C17" s="19" t="s">
        <v>55</v>
      </c>
      <c r="D17" s="38">
        <v>113</v>
      </c>
      <c r="E17" s="497">
        <v>229</v>
      </c>
      <c r="F17" s="38">
        <v>341</v>
      </c>
      <c r="G17" s="38">
        <v>455</v>
      </c>
      <c r="H17" s="38">
        <v>109</v>
      </c>
      <c r="I17" s="497">
        <v>194</v>
      </c>
      <c r="J17" s="38">
        <v>279</v>
      </c>
      <c r="K17" s="38">
        <v>382</v>
      </c>
      <c r="L17" s="38">
        <v>80</v>
      </c>
      <c r="M17" s="497">
        <v>153</v>
      </c>
      <c r="O17" s="67"/>
      <c r="P17" s="67"/>
    </row>
    <row r="18" spans="1:16" ht="12" customHeight="1">
      <c r="A18" s="192"/>
      <c r="B18" s="474"/>
      <c r="C18" s="479" t="s">
        <v>56</v>
      </c>
      <c r="D18" s="39">
        <v>-4921</v>
      </c>
      <c r="E18" s="498">
        <v>-4934</v>
      </c>
      <c r="F18" s="39">
        <v>-5024</v>
      </c>
      <c r="G18" s="39">
        <v>-5929</v>
      </c>
      <c r="H18" s="39">
        <v>36</v>
      </c>
      <c r="I18" s="498">
        <v>154</v>
      </c>
      <c r="J18" s="39">
        <v>-604</v>
      </c>
      <c r="K18" s="39">
        <v>-647</v>
      </c>
      <c r="L18" s="39">
        <v>-63</v>
      </c>
      <c r="M18" s="498">
        <v>-354</v>
      </c>
      <c r="O18" s="67"/>
      <c r="P18" s="67"/>
    </row>
    <row r="19" spans="1:16" ht="12" customHeight="1">
      <c r="A19" s="190"/>
      <c r="B19" s="323" t="s">
        <v>210</v>
      </c>
      <c r="C19" s="324"/>
      <c r="D19" s="320">
        <v>24878</v>
      </c>
      <c r="E19" s="499">
        <v>61225</v>
      </c>
      <c r="F19" s="320">
        <v>100759</v>
      </c>
      <c r="G19" s="320">
        <v>148782</v>
      </c>
      <c r="H19" s="320">
        <v>27639</v>
      </c>
      <c r="I19" s="499">
        <v>62109</v>
      </c>
      <c r="J19" s="320">
        <v>95537</v>
      </c>
      <c r="K19" s="320">
        <v>157411</v>
      </c>
      <c r="L19" s="320">
        <f>SUM(L7:L18)</f>
        <v>10091</v>
      </c>
      <c r="M19" s="499">
        <f>SUM(M7:M18)</f>
        <v>51317</v>
      </c>
      <c r="O19" s="67"/>
      <c r="P19" s="67"/>
    </row>
    <row r="20" spans="1:16" s="375" customFormat="1" ht="12" customHeight="1">
      <c r="A20" s="374"/>
      <c r="B20" s="380" t="s">
        <v>209</v>
      </c>
      <c r="C20" s="381"/>
      <c r="D20" s="379">
        <v>1365</v>
      </c>
      <c r="E20" s="500">
        <v>1144</v>
      </c>
      <c r="F20" s="379">
        <v>3714</v>
      </c>
      <c r="G20" s="379">
        <v>6043</v>
      </c>
      <c r="H20" s="379">
        <v>-25</v>
      </c>
      <c r="I20" s="500">
        <v>-23</v>
      </c>
      <c r="J20" s="379">
        <v>-23</v>
      </c>
      <c r="K20" s="379">
        <v>-23</v>
      </c>
      <c r="L20" s="379">
        <v>0</v>
      </c>
      <c r="M20" s="500">
        <v>0</v>
      </c>
      <c r="O20" s="67"/>
      <c r="P20" s="67"/>
    </row>
    <row r="21" spans="1:16" ht="12" customHeight="1">
      <c r="A21" s="193"/>
      <c r="B21" s="326" t="s">
        <v>57</v>
      </c>
      <c r="C21" s="327"/>
      <c r="D21" s="40">
        <v>26243</v>
      </c>
      <c r="E21" s="40">
        <v>62369</v>
      </c>
      <c r="F21" s="40">
        <v>104473</v>
      </c>
      <c r="G21" s="40">
        <v>154825</v>
      </c>
      <c r="H21" s="40">
        <v>27614</v>
      </c>
      <c r="I21" s="40">
        <v>62086</v>
      </c>
      <c r="J21" s="40">
        <v>95514</v>
      </c>
      <c r="K21" s="40">
        <v>157388</v>
      </c>
      <c r="L21" s="40">
        <f>SUM(L19:L20)</f>
        <v>10091</v>
      </c>
      <c r="M21" s="40">
        <f>SUM(M19:M20)</f>
        <v>51317</v>
      </c>
      <c r="O21" s="67"/>
      <c r="P21" s="67"/>
    </row>
    <row r="22" spans="1:16" ht="12" customHeight="1">
      <c r="A22" s="190"/>
      <c r="B22" s="328"/>
      <c r="C22" s="261"/>
      <c r="D22" s="38"/>
      <c r="E22" s="501"/>
      <c r="F22" s="38"/>
      <c r="G22" s="38"/>
      <c r="H22" s="38"/>
      <c r="I22" s="501"/>
      <c r="J22" s="38"/>
      <c r="K22" s="38"/>
      <c r="L22" s="38"/>
      <c r="M22" s="501"/>
    </row>
    <row r="23" spans="1:16" ht="12" customHeight="1">
      <c r="A23" s="191" t="s">
        <v>58</v>
      </c>
      <c r="D23" s="38"/>
      <c r="E23" s="501"/>
      <c r="F23" s="38"/>
      <c r="G23" s="38"/>
      <c r="H23" s="38"/>
      <c r="I23" s="501"/>
      <c r="J23" s="38"/>
      <c r="K23" s="38"/>
      <c r="L23" s="38"/>
      <c r="M23" s="501"/>
    </row>
    <row r="24" spans="1:16" ht="12" customHeight="1">
      <c r="A24" s="190"/>
      <c r="C24" s="20"/>
      <c r="D24" s="157"/>
      <c r="E24" s="501"/>
      <c r="F24" s="157"/>
      <c r="G24" s="157"/>
      <c r="H24" s="157"/>
      <c r="I24" s="501"/>
      <c r="J24" s="157"/>
      <c r="K24" s="157"/>
      <c r="L24" s="157"/>
      <c r="M24" s="501"/>
    </row>
    <row r="25" spans="1:16" ht="12" customHeight="1">
      <c r="A25" s="190"/>
      <c r="C25" s="19" t="s">
        <v>59</v>
      </c>
      <c r="D25" s="38">
        <v>-11100</v>
      </c>
      <c r="E25" s="497">
        <v>-33587</v>
      </c>
      <c r="F25" s="38">
        <v>-55700</v>
      </c>
      <c r="G25" s="38">
        <v>-97723</v>
      </c>
      <c r="H25" s="38">
        <v>-15452</v>
      </c>
      <c r="I25" s="497">
        <v>-37686</v>
      </c>
      <c r="J25" s="38">
        <v>-56595</v>
      </c>
      <c r="K25" s="38">
        <v>-86197</v>
      </c>
      <c r="L25" s="38">
        <v>-14454</v>
      </c>
      <c r="M25" s="497">
        <v>-30818</v>
      </c>
      <c r="O25" s="67"/>
      <c r="P25" s="67"/>
    </row>
    <row r="26" spans="1:16" ht="12" customHeight="1">
      <c r="A26" s="190"/>
      <c r="C26" s="19" t="s">
        <v>60</v>
      </c>
      <c r="D26" s="38">
        <v>-14192</v>
      </c>
      <c r="E26" s="497">
        <v>-14120</v>
      </c>
      <c r="F26" s="38">
        <v>-12736</v>
      </c>
      <c r="G26" s="38">
        <v>1327</v>
      </c>
      <c r="H26" s="38">
        <v>-8829</v>
      </c>
      <c r="I26" s="497">
        <v>-6219</v>
      </c>
      <c r="J26" s="38">
        <v>-4591</v>
      </c>
      <c r="K26" s="38">
        <v>-4603</v>
      </c>
      <c r="L26" s="38">
        <v>-3909</v>
      </c>
      <c r="M26" s="497">
        <v>-5501</v>
      </c>
      <c r="O26" s="67"/>
      <c r="P26" s="67"/>
    </row>
    <row r="27" spans="1:16" ht="12" customHeight="1">
      <c r="A27" s="190"/>
      <c r="C27" s="19" t="s">
        <v>61</v>
      </c>
      <c r="D27" s="38">
        <v>-13</v>
      </c>
      <c r="E27" s="497">
        <v>-28</v>
      </c>
      <c r="F27" s="38">
        <v>-34</v>
      </c>
      <c r="G27" s="38">
        <v>-128</v>
      </c>
      <c r="H27" s="38">
        <v>-1777</v>
      </c>
      <c r="I27" s="497">
        <v>-3786</v>
      </c>
      <c r="J27" s="38">
        <v>-3785</v>
      </c>
      <c r="K27" s="38">
        <v>-3791</v>
      </c>
      <c r="L27" s="38">
        <v>-719</v>
      </c>
      <c r="M27" s="497">
        <v>-985</v>
      </c>
      <c r="O27" s="67"/>
      <c r="P27" s="67"/>
    </row>
    <row r="28" spans="1:16" ht="12" customHeight="1">
      <c r="A28" s="190"/>
      <c r="C28" s="20" t="s">
        <v>62</v>
      </c>
      <c r="D28" s="38">
        <v>0</v>
      </c>
      <c r="E28" s="497">
        <v>0</v>
      </c>
      <c r="F28" s="38">
        <v>0</v>
      </c>
      <c r="G28" s="38">
        <v>0</v>
      </c>
      <c r="H28" s="38">
        <v>475</v>
      </c>
      <c r="I28" s="497">
        <v>475</v>
      </c>
      <c r="J28" s="38">
        <v>475</v>
      </c>
      <c r="K28" s="38">
        <v>475</v>
      </c>
      <c r="L28" s="38">
        <v>137</v>
      </c>
      <c r="M28" s="497">
        <v>137</v>
      </c>
      <c r="O28" s="67"/>
      <c r="P28" s="67"/>
    </row>
    <row r="29" spans="1:16" ht="12" customHeight="1">
      <c r="A29" s="190"/>
      <c r="C29" s="19" t="s">
        <v>63</v>
      </c>
      <c r="D29" s="38">
        <v>-4942</v>
      </c>
      <c r="E29" s="497">
        <v>-4181</v>
      </c>
      <c r="F29" s="38">
        <v>446</v>
      </c>
      <c r="G29" s="38">
        <v>-88</v>
      </c>
      <c r="H29" s="38">
        <v>-2723</v>
      </c>
      <c r="I29" s="497">
        <v>-1801</v>
      </c>
      <c r="J29" s="38">
        <v>-23</v>
      </c>
      <c r="K29" s="38">
        <v>-2867</v>
      </c>
      <c r="L29" s="38">
        <v>-1219</v>
      </c>
      <c r="M29" s="497">
        <v>-1330</v>
      </c>
      <c r="O29" s="67"/>
      <c r="P29" s="67"/>
    </row>
    <row r="30" spans="1:16" ht="12" customHeight="1">
      <c r="A30" s="190"/>
      <c r="C30" s="19" t="s">
        <v>64</v>
      </c>
      <c r="D30" s="38">
        <v>3464</v>
      </c>
      <c r="E30" s="497">
        <v>3484</v>
      </c>
      <c r="F30" s="38">
        <v>3484</v>
      </c>
      <c r="G30" s="38">
        <v>3484</v>
      </c>
      <c r="H30" s="38">
        <v>0</v>
      </c>
      <c r="I30" s="497">
        <v>0</v>
      </c>
      <c r="J30" s="38">
        <v>1</v>
      </c>
      <c r="K30" s="38">
        <v>1</v>
      </c>
      <c r="L30" s="38">
        <v>0</v>
      </c>
      <c r="M30" s="497">
        <v>0</v>
      </c>
      <c r="O30" s="67"/>
      <c r="P30" s="67"/>
    </row>
    <row r="31" spans="1:16" ht="12" customHeight="1">
      <c r="A31" s="190"/>
      <c r="C31" s="19" t="s">
        <v>65</v>
      </c>
      <c r="D31" s="38">
        <v>8129</v>
      </c>
      <c r="E31" s="497">
        <v>8346</v>
      </c>
      <c r="F31" s="38">
        <v>8513</v>
      </c>
      <c r="G31" s="38">
        <v>9902</v>
      </c>
      <c r="H31" s="38">
        <v>168</v>
      </c>
      <c r="I31" s="497">
        <v>362</v>
      </c>
      <c r="J31" s="38">
        <v>2432</v>
      </c>
      <c r="K31" s="38">
        <v>2629</v>
      </c>
      <c r="L31" s="38">
        <v>518</v>
      </c>
      <c r="M31" s="497">
        <v>637</v>
      </c>
      <c r="O31" s="67"/>
      <c r="P31" s="67"/>
    </row>
    <row r="32" spans="1:16" ht="12" customHeight="1">
      <c r="A32" s="192"/>
      <c r="B32" s="36"/>
      <c r="C32" s="36" t="s">
        <v>143</v>
      </c>
      <c r="D32" s="322">
        <v>0</v>
      </c>
      <c r="E32" s="498">
        <v>0</v>
      </c>
      <c r="F32" s="322">
        <v>0</v>
      </c>
      <c r="G32" s="322">
        <v>0</v>
      </c>
      <c r="H32" s="322">
        <v>0</v>
      </c>
      <c r="I32" s="498">
        <v>0</v>
      </c>
      <c r="J32" s="322">
        <v>0</v>
      </c>
      <c r="K32" s="322">
        <v>0</v>
      </c>
      <c r="L32" s="322">
        <v>0</v>
      </c>
      <c r="M32" s="498">
        <v>0</v>
      </c>
      <c r="O32" s="67"/>
      <c r="P32" s="67"/>
    </row>
    <row r="33" spans="1:16" ht="12" customHeight="1">
      <c r="A33" s="190"/>
      <c r="B33" s="323" t="s">
        <v>211</v>
      </c>
      <c r="C33" s="324"/>
      <c r="D33" s="41">
        <v>-18654</v>
      </c>
      <c r="E33" s="502">
        <v>-40086</v>
      </c>
      <c r="F33" s="41">
        <v>-56027</v>
      </c>
      <c r="G33" s="41">
        <v>-83226</v>
      </c>
      <c r="H33" s="41">
        <v>-28138</v>
      </c>
      <c r="I33" s="502">
        <v>-48655</v>
      </c>
      <c r="J33" s="41">
        <v>-62086</v>
      </c>
      <c r="K33" s="41">
        <v>-94353</v>
      </c>
      <c r="L33" s="41">
        <f>SUM(L25:L32)</f>
        <v>-19646</v>
      </c>
      <c r="M33" s="502">
        <f>SUM(M25:M32)</f>
        <v>-37860</v>
      </c>
      <c r="O33" s="67"/>
      <c r="P33" s="67"/>
    </row>
    <row r="34" spans="1:16" s="375" customFormat="1" ht="12" customHeight="1">
      <c r="A34" s="387"/>
      <c r="B34" s="380" t="s">
        <v>212</v>
      </c>
      <c r="C34" s="381"/>
      <c r="D34" s="379">
        <v>-1525</v>
      </c>
      <c r="E34" s="497">
        <v>717</v>
      </c>
      <c r="F34" s="379">
        <v>-4801</v>
      </c>
      <c r="G34" s="379">
        <v>-5973</v>
      </c>
      <c r="H34" s="379">
        <v>36292</v>
      </c>
      <c r="I34" s="497">
        <v>36292</v>
      </c>
      <c r="J34" s="379">
        <v>36292</v>
      </c>
      <c r="K34" s="379">
        <v>36292</v>
      </c>
      <c r="L34" s="379">
        <v>0</v>
      </c>
      <c r="M34" s="497">
        <v>0</v>
      </c>
      <c r="O34" s="67"/>
      <c r="P34" s="67"/>
    </row>
    <row r="35" spans="1:16" ht="12" customHeight="1">
      <c r="A35" s="193"/>
      <c r="B35" s="326" t="s">
        <v>213</v>
      </c>
      <c r="C35" s="327"/>
      <c r="D35" s="40">
        <v>-20179</v>
      </c>
      <c r="E35" s="40">
        <v>-39369</v>
      </c>
      <c r="F35" s="40">
        <v>-60828</v>
      </c>
      <c r="G35" s="40">
        <v>-89199</v>
      </c>
      <c r="H35" s="40">
        <v>8154</v>
      </c>
      <c r="I35" s="40">
        <v>-12363</v>
      </c>
      <c r="J35" s="40">
        <v>-25794</v>
      </c>
      <c r="K35" s="40">
        <v>-58061</v>
      </c>
      <c r="L35" s="40">
        <v>-19646</v>
      </c>
      <c r="M35" s="40">
        <v>-37860</v>
      </c>
      <c r="O35" s="67"/>
      <c r="P35" s="67"/>
    </row>
    <row r="36" spans="1:16" ht="12" customHeight="1">
      <c r="A36" s="190"/>
      <c r="B36" s="328"/>
      <c r="C36" s="261"/>
      <c r="D36" s="38"/>
      <c r="E36" s="501"/>
      <c r="F36" s="38"/>
      <c r="G36" s="38"/>
      <c r="H36" s="38"/>
      <c r="I36" s="501"/>
      <c r="J36" s="38"/>
      <c r="K36" s="38"/>
      <c r="L36" s="38"/>
      <c r="M36" s="501"/>
    </row>
    <row r="37" spans="1:16" ht="12" customHeight="1">
      <c r="A37" s="191" t="s">
        <v>66</v>
      </c>
      <c r="D37" s="38"/>
      <c r="E37" s="501"/>
      <c r="F37" s="38"/>
      <c r="G37" s="38"/>
      <c r="H37" s="38"/>
      <c r="I37" s="501"/>
      <c r="J37" s="38"/>
      <c r="K37" s="38"/>
      <c r="L37" s="38"/>
      <c r="M37" s="501"/>
    </row>
    <row r="38" spans="1:16" ht="12" customHeight="1">
      <c r="A38" s="190"/>
      <c r="D38" s="38"/>
      <c r="E38" s="501"/>
      <c r="F38" s="38"/>
      <c r="G38" s="38"/>
      <c r="H38" s="38"/>
      <c r="I38" s="501"/>
      <c r="J38" s="38"/>
      <c r="K38" s="38"/>
      <c r="L38" s="38"/>
      <c r="M38" s="501"/>
    </row>
    <row r="39" spans="1:16" ht="12" customHeight="1">
      <c r="A39" s="190"/>
      <c r="C39" s="22" t="s">
        <v>67</v>
      </c>
      <c r="D39" s="38">
        <v>-2433</v>
      </c>
      <c r="E39" s="497">
        <v>-18008</v>
      </c>
      <c r="F39" s="38">
        <v>-21351</v>
      </c>
      <c r="G39" s="38">
        <v>-21312</v>
      </c>
      <c r="H39" s="38">
        <v>0</v>
      </c>
      <c r="I39" s="497">
        <v>-26672</v>
      </c>
      <c r="J39" s="38">
        <v>-29375</v>
      </c>
      <c r="K39" s="38">
        <v>-29403</v>
      </c>
      <c r="L39" s="38">
        <v>-3</v>
      </c>
      <c r="M39" s="497">
        <v>-25999</v>
      </c>
      <c r="O39" s="67"/>
      <c r="P39" s="67"/>
    </row>
    <row r="40" spans="1:16" ht="12" customHeight="1">
      <c r="A40" s="190"/>
      <c r="C40" s="477" t="s">
        <v>236</v>
      </c>
      <c r="D40" s="38">
        <v>-7776</v>
      </c>
      <c r="E40" s="497">
        <v>-3401</v>
      </c>
      <c r="F40" s="38">
        <v>-23317</v>
      </c>
      <c r="G40" s="38">
        <v>-40423</v>
      </c>
      <c r="H40" s="38">
        <v>-37594</v>
      </c>
      <c r="I40" s="497">
        <v>-22888</v>
      </c>
      <c r="J40" s="38">
        <v>-39019</v>
      </c>
      <c r="K40" s="38">
        <v>-67732</v>
      </c>
      <c r="L40" s="38">
        <v>12745</v>
      </c>
      <c r="M40" s="497">
        <v>19473</v>
      </c>
      <c r="O40" s="67"/>
      <c r="P40" s="67"/>
    </row>
    <row r="41" spans="1:16" ht="12" customHeight="1">
      <c r="A41" s="190"/>
      <c r="C41" s="477" t="s">
        <v>129</v>
      </c>
      <c r="D41" s="38">
        <v>-1234</v>
      </c>
      <c r="E41" s="497">
        <v>-4000</v>
      </c>
      <c r="F41" s="38">
        <v>-5742</v>
      </c>
      <c r="G41" s="38">
        <v>-8347</v>
      </c>
      <c r="H41" s="38">
        <v>-1974</v>
      </c>
      <c r="I41" s="497">
        <v>-4506</v>
      </c>
      <c r="J41" s="38">
        <v>-6052</v>
      </c>
      <c r="K41" s="38">
        <v>-7485</v>
      </c>
      <c r="L41" s="38">
        <v>-1610</v>
      </c>
      <c r="M41" s="497">
        <v>-3161</v>
      </c>
      <c r="O41" s="67"/>
      <c r="P41" s="67"/>
    </row>
    <row r="42" spans="1:16" ht="12" customHeight="1">
      <c r="A42" s="192"/>
      <c r="B42" s="36"/>
      <c r="C42" s="36" t="s">
        <v>177</v>
      </c>
      <c r="D42" s="322">
        <v>0</v>
      </c>
      <c r="E42" s="497">
        <v>0</v>
      </c>
      <c r="F42" s="322">
        <v>-559</v>
      </c>
      <c r="G42" s="322">
        <v>-550</v>
      </c>
      <c r="H42" s="322">
        <v>0</v>
      </c>
      <c r="I42" s="497">
        <v>-673</v>
      </c>
      <c r="J42" s="322">
        <v>-1826</v>
      </c>
      <c r="K42" s="322">
        <v>-2139</v>
      </c>
      <c r="L42" s="322">
        <v>-363</v>
      </c>
      <c r="M42" s="497">
        <v>-1822</v>
      </c>
      <c r="O42" s="67"/>
      <c r="P42" s="67"/>
    </row>
    <row r="43" spans="1:16" ht="12" customHeight="1">
      <c r="A43" s="190"/>
      <c r="B43" s="323" t="s">
        <v>214</v>
      </c>
      <c r="D43" s="392">
        <v>-11443</v>
      </c>
      <c r="E43" s="503">
        <v>-25409</v>
      </c>
      <c r="F43" s="392">
        <v>-50969</v>
      </c>
      <c r="G43" s="392">
        <v>-70632</v>
      </c>
      <c r="H43" s="392">
        <v>-39568</v>
      </c>
      <c r="I43" s="503">
        <v>-54739</v>
      </c>
      <c r="J43" s="392">
        <v>-76272</v>
      </c>
      <c r="K43" s="392">
        <v>-106759</v>
      </c>
      <c r="L43" s="392">
        <f>SUM(L39:L42)</f>
        <v>10769</v>
      </c>
      <c r="M43" s="503">
        <f>SUM(M39:M42)</f>
        <v>-11509</v>
      </c>
      <c r="O43" s="67"/>
      <c r="P43" s="67"/>
    </row>
    <row r="44" spans="1:16" s="375" customFormat="1" ht="12" customHeight="1">
      <c r="A44" s="377"/>
      <c r="B44" s="380" t="s">
        <v>215</v>
      </c>
      <c r="C44" s="374"/>
      <c r="D44" s="379">
        <v>-14</v>
      </c>
      <c r="E44" s="497">
        <v>-1216</v>
      </c>
      <c r="F44" s="379">
        <v>-1738</v>
      </c>
      <c r="G44" s="379">
        <v>-1703</v>
      </c>
      <c r="H44" s="379">
        <v>2041</v>
      </c>
      <c r="I44" s="497">
        <v>2041</v>
      </c>
      <c r="J44" s="379">
        <v>2041</v>
      </c>
      <c r="K44" s="379">
        <v>2041</v>
      </c>
      <c r="L44" s="379">
        <v>0</v>
      </c>
      <c r="M44" s="497">
        <v>0</v>
      </c>
      <c r="O44" s="67"/>
      <c r="P44" s="67"/>
    </row>
    <row r="45" spans="1:16" ht="12" customHeight="1">
      <c r="A45" s="193"/>
      <c r="B45" s="326" t="s">
        <v>68</v>
      </c>
      <c r="C45" s="21"/>
      <c r="D45" s="40">
        <v>-11457</v>
      </c>
      <c r="E45" s="40">
        <v>-26625</v>
      </c>
      <c r="F45" s="40">
        <v>-52707</v>
      </c>
      <c r="G45" s="40">
        <v>-72335</v>
      </c>
      <c r="H45" s="40">
        <v>-37527</v>
      </c>
      <c r="I45" s="40">
        <v>-52698</v>
      </c>
      <c r="J45" s="40">
        <v>-74231</v>
      </c>
      <c r="K45" s="40">
        <v>-104718</v>
      </c>
      <c r="L45" s="40">
        <f>SUM(L43:L44)</f>
        <v>10769</v>
      </c>
      <c r="M45" s="40">
        <f>SUM(M43:M44)</f>
        <v>-11509</v>
      </c>
      <c r="O45" s="67"/>
      <c r="P45" s="67"/>
    </row>
    <row r="46" spans="1:16" ht="12" customHeight="1">
      <c r="A46" s="190"/>
      <c r="B46" s="328"/>
      <c r="D46" s="38"/>
      <c r="E46" s="501"/>
      <c r="F46" s="38"/>
      <c r="G46" s="38"/>
      <c r="H46" s="38"/>
      <c r="I46" s="501"/>
      <c r="J46" s="38"/>
      <c r="K46" s="38"/>
      <c r="L46" s="38"/>
      <c r="M46" s="501"/>
      <c r="O46" s="67"/>
      <c r="P46" s="67"/>
    </row>
    <row r="47" spans="1:16" ht="12" customHeight="1">
      <c r="A47" s="190"/>
      <c r="B47" s="480" t="s">
        <v>69</v>
      </c>
      <c r="C47" s="480"/>
      <c r="D47" s="38">
        <v>9</v>
      </c>
      <c r="E47" s="497">
        <v>43</v>
      </c>
      <c r="F47" s="38">
        <v>-54</v>
      </c>
      <c r="G47" s="38">
        <v>-26</v>
      </c>
      <c r="H47" s="38">
        <v>-47</v>
      </c>
      <c r="I47" s="497">
        <v>-41</v>
      </c>
      <c r="J47" s="38">
        <v>1</v>
      </c>
      <c r="K47" s="38">
        <v>-15</v>
      </c>
      <c r="L47" s="38">
        <v>28</v>
      </c>
      <c r="M47" s="497">
        <v>234</v>
      </c>
      <c r="O47" s="67"/>
      <c r="P47" s="67"/>
    </row>
    <row r="48" spans="1:16" s="376" customFormat="1" ht="12" customHeight="1">
      <c r="A48" s="377"/>
      <c r="B48" s="378" t="s">
        <v>216</v>
      </c>
      <c r="C48" s="378"/>
      <c r="D48" s="379">
        <v>17</v>
      </c>
      <c r="E48" s="500">
        <v>52</v>
      </c>
      <c r="F48" s="379">
        <v>-32</v>
      </c>
      <c r="G48" s="379">
        <v>-18</v>
      </c>
      <c r="H48" s="379">
        <v>0</v>
      </c>
      <c r="I48" s="500">
        <v>0</v>
      </c>
      <c r="J48" s="379">
        <v>0</v>
      </c>
      <c r="K48" s="379">
        <v>0</v>
      </c>
      <c r="L48" s="379">
        <v>0</v>
      </c>
      <c r="M48" s="500">
        <v>0</v>
      </c>
      <c r="O48" s="67"/>
      <c r="P48" s="67"/>
    </row>
    <row r="49" spans="1:16" ht="12" customHeight="1">
      <c r="A49" s="190"/>
      <c r="B49" s="325"/>
      <c r="C49" s="325"/>
      <c r="D49" s="41"/>
      <c r="E49" s="501"/>
      <c r="F49" s="41"/>
      <c r="G49" s="41"/>
      <c r="H49" s="41"/>
      <c r="I49" s="501"/>
      <c r="J49" s="41"/>
      <c r="K49" s="41"/>
      <c r="L49" s="41"/>
      <c r="M49" s="501"/>
      <c r="O49" s="67"/>
      <c r="P49" s="67"/>
    </row>
    <row r="50" spans="1:16" ht="12" customHeight="1">
      <c r="A50" s="193"/>
      <c r="B50" s="68" t="s">
        <v>70</v>
      </c>
      <c r="C50" s="21"/>
      <c r="D50" s="40">
        <v>-5367</v>
      </c>
      <c r="E50" s="40">
        <v>-3530</v>
      </c>
      <c r="F50" s="40">
        <v>-9148</v>
      </c>
      <c r="G50" s="40">
        <v>-6753</v>
      </c>
      <c r="H50" s="40">
        <v>-1806</v>
      </c>
      <c r="I50" s="40">
        <v>-3016</v>
      </c>
      <c r="J50" s="40">
        <v>-4511</v>
      </c>
      <c r="K50" s="40">
        <v>-5406</v>
      </c>
      <c r="L50" s="40">
        <v>-1242</v>
      </c>
      <c r="M50" s="40">
        <v>2182</v>
      </c>
      <c r="O50" s="67"/>
      <c r="P50" s="67"/>
    </row>
    <row r="51" spans="1:16" ht="12" customHeight="1">
      <c r="A51" s="190"/>
      <c r="C51" s="20"/>
      <c r="D51" s="38"/>
      <c r="E51" s="501"/>
      <c r="F51" s="38"/>
      <c r="G51" s="38"/>
      <c r="H51" s="38"/>
      <c r="I51" s="501"/>
      <c r="J51" s="38"/>
      <c r="K51" s="38"/>
      <c r="L51" s="38"/>
      <c r="M51" s="501"/>
      <c r="O51" s="67"/>
      <c r="P51" s="67"/>
    </row>
    <row r="52" spans="1:16" ht="12" customHeight="1">
      <c r="A52" s="190"/>
      <c r="C52" s="19" t="s">
        <v>71</v>
      </c>
      <c r="D52" s="38">
        <v>17558</v>
      </c>
      <c r="E52" s="497">
        <v>17558</v>
      </c>
      <c r="F52" s="38">
        <v>17558</v>
      </c>
      <c r="G52" s="38">
        <v>17558</v>
      </c>
      <c r="H52" s="38">
        <v>10805</v>
      </c>
      <c r="I52" s="497">
        <v>10805</v>
      </c>
      <c r="J52" s="38">
        <v>10805</v>
      </c>
      <c r="K52" s="38">
        <v>10805</v>
      </c>
      <c r="L52" s="38">
        <v>5399</v>
      </c>
      <c r="M52" s="497">
        <v>5399</v>
      </c>
      <c r="O52" s="67"/>
      <c r="P52" s="67"/>
    </row>
    <row r="53" spans="1:16" ht="12" customHeight="1" thickBot="1">
      <c r="A53" s="391"/>
      <c r="B53" s="385"/>
      <c r="C53" s="386" t="s">
        <v>72</v>
      </c>
      <c r="D53" s="388">
        <v>12191</v>
      </c>
      <c r="E53" s="492">
        <v>14028</v>
      </c>
      <c r="F53" s="388">
        <v>8410</v>
      </c>
      <c r="G53" s="388">
        <v>10805</v>
      </c>
      <c r="H53" s="388">
        <v>8999</v>
      </c>
      <c r="I53" s="492">
        <v>7789</v>
      </c>
      <c r="J53" s="388">
        <v>6294</v>
      </c>
      <c r="K53" s="388">
        <v>5399</v>
      </c>
      <c r="L53" s="388">
        <v>6641</v>
      </c>
      <c r="M53" s="492">
        <v>7581</v>
      </c>
      <c r="O53" s="67"/>
      <c r="P53" s="67"/>
    </row>
    <row r="54" spans="1:16" ht="12" customHeight="1">
      <c r="D54" s="156"/>
      <c r="E54" s="144"/>
      <c r="F54" s="38"/>
      <c r="G54" s="38"/>
      <c r="H54" s="156"/>
      <c r="I54" s="38"/>
      <c r="J54" s="38"/>
      <c r="K54" s="38"/>
      <c r="L54" s="156"/>
    </row>
    <row r="55" spans="1:16" ht="12" customHeight="1">
      <c r="D55" s="156"/>
      <c r="H55" s="156"/>
      <c r="L55" s="156"/>
    </row>
    <row r="56" spans="1:16" ht="12" customHeight="1">
      <c r="A56" s="45"/>
      <c r="D56" s="156"/>
      <c r="H56" s="156"/>
      <c r="L56" s="156"/>
    </row>
  </sheetData>
  <mergeCells count="3">
    <mergeCell ref="D1:G2"/>
    <mergeCell ref="H1:K2"/>
    <mergeCell ref="L1:M2"/>
  </mergeCells>
  <pageMargins left="0.59055118110236227" right="0.59055118110236227" top="0.59055118110236227" bottom="0.59055118110236227" header="0.51181102362204722" footer="0.51181102362204722"/>
  <pageSetup paperSize="9" scale="67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T91"/>
  <sheetViews>
    <sheetView showGridLines="0" zoomScaleNormal="100" zoomScaleSheetLayoutView="100" workbookViewId="0">
      <pane xSplit="3" ySplit="3" topLeftCell="D4" activePane="bottomRight" state="frozen"/>
      <selection activeCell="A88" sqref="A88"/>
      <selection pane="topRight" activeCell="A88" sqref="A88"/>
      <selection pane="bottomLeft" activeCell="A88" sqref="A88"/>
      <selection pane="bottomRight" activeCell="L36" sqref="L36"/>
    </sheetView>
  </sheetViews>
  <sheetFormatPr defaultColWidth="7.28515625" defaultRowHeight="12.75"/>
  <cols>
    <col min="1" max="2" width="3.42578125" style="88" customWidth="1"/>
    <col min="3" max="3" width="42.85546875" style="88" customWidth="1"/>
    <col min="4" max="4" width="12.7109375" style="106" customWidth="1"/>
    <col min="5" max="7" width="12.7109375" style="88" customWidth="1"/>
    <col min="8" max="10" width="12.7109375" style="106" customWidth="1"/>
    <col min="11" max="11" width="12.7109375" style="88" customWidth="1"/>
    <col min="12" max="12" width="13.5703125" style="106" customWidth="1"/>
    <col min="13" max="13" width="12.7109375" style="88" customWidth="1"/>
    <col min="14" max="15" width="12.7109375" style="88" hidden="1" customWidth="1"/>
    <col min="16" max="16" width="5" style="106" hidden="1" customWidth="1"/>
    <col min="17" max="17" width="12.7109375" style="106" customWidth="1"/>
    <col min="18" max="18" width="12.7109375" style="88" customWidth="1"/>
    <col min="19" max="20" width="12.7109375" style="88" hidden="1" customWidth="1"/>
    <col min="21" max="16384" width="7.28515625" style="106"/>
  </cols>
  <sheetData>
    <row r="1" spans="1:20" ht="12" customHeight="1">
      <c r="A1" s="164" t="s">
        <v>0</v>
      </c>
      <c r="B1" s="195"/>
      <c r="C1" s="196"/>
      <c r="D1" s="519">
        <v>2016</v>
      </c>
      <c r="E1" s="520"/>
      <c r="F1" s="520"/>
      <c r="G1" s="521"/>
      <c r="H1" s="519">
        <v>2017</v>
      </c>
      <c r="I1" s="520"/>
      <c r="J1" s="520"/>
      <c r="K1" s="521"/>
      <c r="L1" s="525" t="s">
        <v>265</v>
      </c>
      <c r="M1" s="526"/>
      <c r="N1" s="166">
        <v>2018</v>
      </c>
      <c r="O1" s="166">
        <v>2018</v>
      </c>
      <c r="Q1" s="525" t="s">
        <v>266</v>
      </c>
      <c r="R1" s="526"/>
      <c r="S1" s="166">
        <v>2018</v>
      </c>
      <c r="T1" s="166">
        <v>2018</v>
      </c>
    </row>
    <row r="2" spans="1:20" ht="12" customHeight="1" thickBot="1">
      <c r="A2" s="197" t="s">
        <v>73</v>
      </c>
      <c r="B2" s="89"/>
      <c r="C2" s="107"/>
      <c r="D2" s="522"/>
      <c r="E2" s="523"/>
      <c r="F2" s="523"/>
      <c r="G2" s="524"/>
      <c r="H2" s="522"/>
      <c r="I2" s="523"/>
      <c r="J2" s="523"/>
      <c r="K2" s="524"/>
      <c r="L2" s="522"/>
      <c r="M2" s="524"/>
      <c r="N2" s="85" t="s">
        <v>123</v>
      </c>
      <c r="O2" s="85" t="s">
        <v>124</v>
      </c>
      <c r="Q2" s="522"/>
      <c r="R2" s="524"/>
      <c r="S2" s="85" t="s">
        <v>123</v>
      </c>
      <c r="T2" s="85" t="s">
        <v>124</v>
      </c>
    </row>
    <row r="3" spans="1:20" ht="12" customHeight="1">
      <c r="A3" s="198" t="s">
        <v>125</v>
      </c>
      <c r="B3" s="199"/>
      <c r="C3" s="200"/>
      <c r="D3" s="514" t="s">
        <v>121</v>
      </c>
      <c r="E3" s="515" t="s">
        <v>122</v>
      </c>
      <c r="F3" s="514" t="s">
        <v>123</v>
      </c>
      <c r="G3" s="383" t="s">
        <v>124</v>
      </c>
      <c r="H3" s="514" t="s">
        <v>121</v>
      </c>
      <c r="I3" s="515" t="s">
        <v>122</v>
      </c>
      <c r="J3" s="514" t="s">
        <v>123</v>
      </c>
      <c r="K3" s="383" t="s">
        <v>124</v>
      </c>
      <c r="L3" s="514" t="s">
        <v>121</v>
      </c>
      <c r="M3" s="515" t="s">
        <v>122</v>
      </c>
      <c r="N3" s="86"/>
      <c r="O3" s="86"/>
      <c r="Q3" s="514" t="s">
        <v>121</v>
      </c>
      <c r="R3" s="515" t="s">
        <v>122</v>
      </c>
      <c r="S3" s="86"/>
      <c r="T3" s="86"/>
    </row>
    <row r="4" spans="1:20" ht="12" customHeight="1">
      <c r="A4" s="201"/>
      <c r="D4" s="146"/>
      <c r="E4" s="202"/>
      <c r="F4" s="146"/>
      <c r="G4" s="146"/>
      <c r="H4" s="146"/>
      <c r="I4" s="202"/>
      <c r="J4" s="146"/>
      <c r="K4" s="146"/>
      <c r="L4" s="146"/>
      <c r="M4" s="202"/>
      <c r="N4" s="146"/>
      <c r="O4" s="146"/>
      <c r="Q4" s="146"/>
      <c r="R4" s="504"/>
      <c r="S4" s="146"/>
      <c r="T4" s="146"/>
    </row>
    <row r="5" spans="1:20" ht="12" customHeight="1">
      <c r="A5" s="203" t="s">
        <v>178</v>
      </c>
      <c r="B5" s="42"/>
      <c r="D5" s="145"/>
      <c r="E5" s="204"/>
      <c r="F5" s="145"/>
      <c r="G5" s="145"/>
      <c r="H5" s="145"/>
      <c r="I5" s="204"/>
      <c r="J5" s="145"/>
      <c r="K5" s="145"/>
      <c r="L5" s="145"/>
      <c r="M5" s="204"/>
      <c r="N5" s="145"/>
      <c r="O5" s="145"/>
      <c r="Q5" s="145"/>
      <c r="R5" s="505"/>
      <c r="S5" s="145"/>
      <c r="T5" s="145"/>
    </row>
    <row r="6" spans="1:20" ht="12" customHeight="1">
      <c r="A6" s="205"/>
      <c r="C6" s="42"/>
      <c r="D6" s="146"/>
      <c r="E6" s="202"/>
      <c r="F6" s="146"/>
      <c r="G6" s="146"/>
      <c r="H6" s="146"/>
      <c r="I6" s="202"/>
      <c r="J6" s="146"/>
      <c r="K6" s="146"/>
      <c r="L6" s="146"/>
      <c r="M6" s="202"/>
      <c r="N6" s="146"/>
      <c r="O6" s="146"/>
      <c r="Q6" s="146"/>
      <c r="R6" s="506"/>
      <c r="S6" s="146"/>
      <c r="T6" s="146"/>
    </row>
    <row r="7" spans="1:20" ht="12" customHeight="1">
      <c r="A7" s="206"/>
      <c r="B7" s="109"/>
      <c r="C7" s="108" t="s">
        <v>138</v>
      </c>
      <c r="D7" s="147">
        <v>34611</v>
      </c>
      <c r="E7" s="207">
        <v>35129</v>
      </c>
      <c r="F7" s="147">
        <v>35021</v>
      </c>
      <c r="G7" s="147">
        <v>34289</v>
      </c>
      <c r="H7" s="147">
        <v>32917</v>
      </c>
      <c r="I7" s="207">
        <v>33748</v>
      </c>
      <c r="J7" s="147">
        <v>33876</v>
      </c>
      <c r="K7" s="147">
        <v>33519</v>
      </c>
      <c r="L7" s="147">
        <v>33194</v>
      </c>
      <c r="M7" s="207">
        <v>34009</v>
      </c>
      <c r="N7" s="147"/>
      <c r="O7" s="147"/>
      <c r="Q7" s="147">
        <v>31169</v>
      </c>
      <c r="R7" s="507">
        <v>32015</v>
      </c>
      <c r="S7" s="147"/>
      <c r="T7" s="147"/>
    </row>
    <row r="8" spans="1:20" ht="12" customHeight="1">
      <c r="A8" s="206"/>
      <c r="B8" s="109"/>
      <c r="C8" s="108" t="s">
        <v>8</v>
      </c>
      <c r="D8" s="147">
        <v>17741</v>
      </c>
      <c r="E8" s="207">
        <v>18152</v>
      </c>
      <c r="F8" s="147">
        <v>18533</v>
      </c>
      <c r="G8" s="147">
        <v>18700</v>
      </c>
      <c r="H8" s="147">
        <v>19522</v>
      </c>
      <c r="I8" s="207">
        <v>20155</v>
      </c>
      <c r="J8" s="147">
        <v>22007</v>
      </c>
      <c r="K8" s="147">
        <v>21697</v>
      </c>
      <c r="L8" s="147">
        <v>22181</v>
      </c>
      <c r="M8" s="207">
        <v>23709</v>
      </c>
      <c r="N8" s="147"/>
      <c r="O8" s="147"/>
      <c r="Q8" s="147">
        <v>21339</v>
      </c>
      <c r="R8" s="507">
        <v>22764</v>
      </c>
      <c r="S8" s="147"/>
      <c r="T8" s="147"/>
    </row>
    <row r="9" spans="1:20" ht="12" customHeight="1">
      <c r="A9" s="206"/>
      <c r="B9" s="109"/>
      <c r="C9" s="108" t="s">
        <v>150</v>
      </c>
      <c r="D9" s="147">
        <v>9921</v>
      </c>
      <c r="E9" s="207">
        <v>12459</v>
      </c>
      <c r="F9" s="147">
        <v>13467</v>
      </c>
      <c r="G9" s="147">
        <v>15031</v>
      </c>
      <c r="H9" s="147">
        <v>11451</v>
      </c>
      <c r="I9" s="207">
        <v>14515</v>
      </c>
      <c r="J9" s="147">
        <v>16973</v>
      </c>
      <c r="K9" s="147">
        <v>16812</v>
      </c>
      <c r="L9" s="147">
        <v>12185</v>
      </c>
      <c r="M9" s="207">
        <v>15577</v>
      </c>
      <c r="N9" s="147"/>
      <c r="O9" s="147"/>
      <c r="Q9" s="147">
        <v>15545</v>
      </c>
      <c r="R9" s="507">
        <v>18108</v>
      </c>
      <c r="S9" s="147"/>
      <c r="T9" s="147"/>
    </row>
    <row r="10" spans="1:20" ht="12" customHeight="1">
      <c r="A10" s="201"/>
      <c r="C10" s="108" t="s">
        <v>141</v>
      </c>
      <c r="D10" s="147">
        <v>2977</v>
      </c>
      <c r="E10" s="208">
        <v>3287</v>
      </c>
      <c r="F10" s="147">
        <v>3427</v>
      </c>
      <c r="G10" s="147">
        <v>2851</v>
      </c>
      <c r="H10" s="147">
        <v>3032</v>
      </c>
      <c r="I10" s="208">
        <v>18078</v>
      </c>
      <c r="J10" s="147">
        <v>21256</v>
      </c>
      <c r="K10" s="147">
        <v>20255</v>
      </c>
      <c r="L10" s="147">
        <v>2352</v>
      </c>
      <c r="M10" s="208">
        <v>2619</v>
      </c>
      <c r="N10" s="147"/>
      <c r="O10" s="147"/>
      <c r="Q10" s="147">
        <v>2352</v>
      </c>
      <c r="R10" s="508">
        <v>2619</v>
      </c>
      <c r="S10" s="147"/>
      <c r="T10" s="147"/>
    </row>
    <row r="11" spans="1:20" ht="12" customHeight="1">
      <c r="A11" s="205"/>
      <c r="B11" s="109" t="s">
        <v>75</v>
      </c>
      <c r="D11" s="493">
        <f>SUM(D7:D10)</f>
        <v>65250</v>
      </c>
      <c r="E11" s="204">
        <f t="shared" ref="E11:Q11" si="0">SUM(E7:E10)</f>
        <v>69027</v>
      </c>
      <c r="F11" s="493">
        <f t="shared" si="0"/>
        <v>70448</v>
      </c>
      <c r="G11" s="493">
        <f t="shared" si="0"/>
        <v>70871</v>
      </c>
      <c r="H11" s="493">
        <f t="shared" si="0"/>
        <v>66922</v>
      </c>
      <c r="I11" s="204">
        <f t="shared" si="0"/>
        <v>86496</v>
      </c>
      <c r="J11" s="493">
        <f t="shared" si="0"/>
        <v>94112</v>
      </c>
      <c r="K11" s="493">
        <f t="shared" si="0"/>
        <v>92283</v>
      </c>
      <c r="L11" s="493">
        <f t="shared" si="0"/>
        <v>69912</v>
      </c>
      <c r="M11" s="204">
        <f>SUM(M7:M10)</f>
        <v>75914</v>
      </c>
      <c r="N11" s="204">
        <f t="shared" si="0"/>
        <v>0</v>
      </c>
      <c r="O11" s="204">
        <f t="shared" si="0"/>
        <v>0</v>
      </c>
      <c r="P11" s="204">
        <f t="shared" si="0"/>
        <v>0</v>
      </c>
      <c r="Q11" s="493">
        <f t="shared" si="0"/>
        <v>70405</v>
      </c>
      <c r="R11" s="505">
        <v>75506</v>
      </c>
      <c r="S11" s="145"/>
      <c r="T11" s="145"/>
    </row>
    <row r="12" spans="1:20" ht="12" customHeight="1">
      <c r="A12" s="205"/>
      <c r="C12" s="42"/>
      <c r="D12" s="148"/>
      <c r="E12" s="208"/>
      <c r="F12" s="148"/>
      <c r="G12" s="148"/>
      <c r="H12" s="148"/>
      <c r="I12" s="208"/>
      <c r="J12" s="148"/>
      <c r="K12" s="148"/>
      <c r="L12" s="148"/>
      <c r="M12" s="208"/>
      <c r="N12" s="148"/>
      <c r="O12" s="148"/>
      <c r="Q12" s="148"/>
      <c r="R12" s="508"/>
      <c r="S12" s="148"/>
      <c r="T12" s="148"/>
    </row>
    <row r="13" spans="1:20" ht="12" customHeight="1">
      <c r="A13" s="201"/>
      <c r="C13" s="88" t="s">
        <v>237</v>
      </c>
      <c r="D13" s="148">
        <v>11317</v>
      </c>
      <c r="E13" s="208">
        <v>11479</v>
      </c>
      <c r="F13" s="148">
        <v>10924</v>
      </c>
      <c r="G13" s="148">
        <v>10768</v>
      </c>
      <c r="H13" s="148">
        <v>10480</v>
      </c>
      <c r="I13" s="208">
        <v>10281</v>
      </c>
      <c r="J13" s="148">
        <v>10155</v>
      </c>
      <c r="K13" s="148">
        <v>9942</v>
      </c>
      <c r="L13" s="148">
        <v>9857</v>
      </c>
      <c r="M13" s="208">
        <v>10039</v>
      </c>
      <c r="N13" s="148"/>
      <c r="O13" s="148"/>
      <c r="Q13" s="148">
        <v>9817</v>
      </c>
      <c r="R13" s="508">
        <v>9981</v>
      </c>
      <c r="S13" s="148"/>
      <c r="T13" s="148"/>
    </row>
    <row r="14" spans="1:20" ht="12" customHeight="1">
      <c r="A14" s="201"/>
      <c r="C14" s="88" t="s">
        <v>225</v>
      </c>
      <c r="D14" s="147">
        <v>10856</v>
      </c>
      <c r="E14" s="207">
        <v>11269</v>
      </c>
      <c r="F14" s="147">
        <v>10671</v>
      </c>
      <c r="G14" s="147">
        <v>10879</v>
      </c>
      <c r="H14" s="147">
        <v>10783</v>
      </c>
      <c r="I14" s="207">
        <v>10962</v>
      </c>
      <c r="J14" s="147">
        <v>11047</v>
      </c>
      <c r="K14" s="147">
        <v>11203</v>
      </c>
      <c r="L14" s="147">
        <v>11840</v>
      </c>
      <c r="M14" s="207">
        <v>11510</v>
      </c>
      <c r="N14" s="147"/>
      <c r="O14" s="147"/>
      <c r="Q14" s="147">
        <v>11664</v>
      </c>
      <c r="R14" s="507">
        <v>11280</v>
      </c>
      <c r="S14" s="147"/>
      <c r="T14" s="147"/>
    </row>
    <row r="15" spans="1:20" ht="12" customHeight="1">
      <c r="A15" s="201"/>
      <c r="C15" s="88" t="s">
        <v>7</v>
      </c>
      <c r="D15" s="147">
        <v>9475</v>
      </c>
      <c r="E15" s="207">
        <v>9929</v>
      </c>
      <c r="F15" s="147">
        <v>9650</v>
      </c>
      <c r="G15" s="147">
        <v>9779</v>
      </c>
      <c r="H15" s="147">
        <v>10296</v>
      </c>
      <c r="I15" s="207">
        <v>10433</v>
      </c>
      <c r="J15" s="147">
        <v>10544</v>
      </c>
      <c r="K15" s="147">
        <v>10525</v>
      </c>
      <c r="L15" s="147">
        <v>11175</v>
      </c>
      <c r="M15" s="207">
        <v>10803</v>
      </c>
      <c r="N15" s="147"/>
      <c r="O15" s="147"/>
      <c r="Q15" s="147">
        <v>11058</v>
      </c>
      <c r="R15" s="507">
        <v>10648</v>
      </c>
      <c r="S15" s="147"/>
      <c r="T15" s="147"/>
    </row>
    <row r="16" spans="1:20" ht="12" customHeight="1">
      <c r="A16" s="201"/>
      <c r="C16" s="88" t="s">
        <v>150</v>
      </c>
      <c r="D16" s="147">
        <v>1192</v>
      </c>
      <c r="E16" s="207">
        <v>873</v>
      </c>
      <c r="F16" s="147">
        <v>787</v>
      </c>
      <c r="G16" s="147">
        <v>1953</v>
      </c>
      <c r="H16" s="147">
        <v>1820</v>
      </c>
      <c r="I16" s="207">
        <v>1332</v>
      </c>
      <c r="J16" s="147">
        <v>1587</v>
      </c>
      <c r="K16" s="147">
        <v>4115</v>
      </c>
      <c r="L16" s="147">
        <v>3169</v>
      </c>
      <c r="M16" s="207">
        <v>3182</v>
      </c>
      <c r="N16" s="147"/>
      <c r="O16" s="147"/>
      <c r="Q16" s="147">
        <v>3975</v>
      </c>
      <c r="R16" s="507">
        <v>4007</v>
      </c>
      <c r="S16" s="147"/>
      <c r="T16" s="147"/>
    </row>
    <row r="17" spans="1:20" ht="12" customHeight="1">
      <c r="A17" s="201"/>
      <c r="C17" s="43" t="s">
        <v>141</v>
      </c>
      <c r="D17" s="147">
        <v>10252</v>
      </c>
      <c r="E17" s="207">
        <v>10557</v>
      </c>
      <c r="F17" s="147">
        <v>10284</v>
      </c>
      <c r="G17" s="147">
        <v>10235</v>
      </c>
      <c r="H17" s="147">
        <v>9307</v>
      </c>
      <c r="I17" s="207">
        <v>10335</v>
      </c>
      <c r="J17" s="147">
        <v>10775</v>
      </c>
      <c r="K17" s="147">
        <v>10799</v>
      </c>
      <c r="L17" s="147">
        <v>10396</v>
      </c>
      <c r="M17" s="207">
        <v>10368</v>
      </c>
      <c r="N17" s="147"/>
      <c r="O17" s="147"/>
      <c r="Q17" s="147">
        <v>10421</v>
      </c>
      <c r="R17" s="507">
        <v>10396</v>
      </c>
      <c r="S17" s="147"/>
      <c r="T17" s="147"/>
    </row>
    <row r="18" spans="1:20" ht="12" customHeight="1">
      <c r="A18" s="205"/>
      <c r="B18" s="109" t="s">
        <v>76</v>
      </c>
      <c r="D18" s="145">
        <f t="shared" ref="D18:L18" si="1">SUM(D13:D17)</f>
        <v>43092</v>
      </c>
      <c r="E18" s="204">
        <f t="shared" si="1"/>
        <v>44107</v>
      </c>
      <c r="F18" s="145">
        <f t="shared" si="1"/>
        <v>42316</v>
      </c>
      <c r="G18" s="145">
        <f t="shared" si="1"/>
        <v>43614</v>
      </c>
      <c r="H18" s="145">
        <f t="shared" si="1"/>
        <v>42686</v>
      </c>
      <c r="I18" s="204">
        <f t="shared" si="1"/>
        <v>43343</v>
      </c>
      <c r="J18" s="145">
        <f t="shared" si="1"/>
        <v>44108</v>
      </c>
      <c r="K18" s="145">
        <f t="shared" si="1"/>
        <v>46584</v>
      </c>
      <c r="L18" s="145">
        <f t="shared" si="1"/>
        <v>46437</v>
      </c>
      <c r="M18" s="204">
        <f>SUM(M13:M17)</f>
        <v>45902</v>
      </c>
      <c r="N18" s="145"/>
      <c r="O18" s="145"/>
      <c r="Q18" s="145">
        <f>SUM(Q13:Q17)</f>
        <v>46935</v>
      </c>
      <c r="R18" s="505">
        <v>46312</v>
      </c>
      <c r="S18" s="145"/>
      <c r="T18" s="145"/>
    </row>
    <row r="19" spans="1:20" ht="12" customHeight="1">
      <c r="A19" s="205"/>
      <c r="B19" s="109"/>
      <c r="D19" s="145"/>
      <c r="E19" s="204"/>
      <c r="F19" s="145"/>
      <c r="G19" s="145"/>
      <c r="H19" s="145"/>
      <c r="I19" s="204"/>
      <c r="J19" s="145"/>
      <c r="K19" s="145"/>
      <c r="L19" s="145"/>
      <c r="M19" s="204"/>
      <c r="N19" s="145"/>
      <c r="O19" s="145"/>
      <c r="Q19" s="145"/>
      <c r="R19" s="505"/>
      <c r="S19" s="145"/>
      <c r="T19" s="145"/>
    </row>
    <row r="20" spans="1:20" ht="12" customHeight="1">
      <c r="A20" s="205"/>
      <c r="B20" s="109" t="s">
        <v>77</v>
      </c>
      <c r="D20" s="145">
        <v>15144</v>
      </c>
      <c r="E20" s="204">
        <v>13112</v>
      </c>
      <c r="F20" s="145">
        <v>14749</v>
      </c>
      <c r="G20" s="145">
        <v>22486</v>
      </c>
      <c r="H20" s="145">
        <v>16938</v>
      </c>
      <c r="I20" s="204">
        <v>24139</v>
      </c>
      <c r="J20" s="145">
        <v>19314</v>
      </c>
      <c r="K20" s="145">
        <v>26021</v>
      </c>
      <c r="L20" s="145">
        <v>20543</v>
      </c>
      <c r="M20" s="204">
        <v>32885</v>
      </c>
      <c r="N20" s="145"/>
      <c r="O20" s="145"/>
      <c r="Q20" s="145">
        <v>20543</v>
      </c>
      <c r="R20" s="505">
        <v>32885</v>
      </c>
      <c r="S20" s="145"/>
      <c r="T20" s="145"/>
    </row>
    <row r="21" spans="1:20" ht="12" customHeight="1">
      <c r="A21" s="201"/>
      <c r="B21" s="42"/>
      <c r="D21" s="147"/>
      <c r="E21" s="207"/>
      <c r="F21" s="147"/>
      <c r="G21" s="147"/>
      <c r="H21" s="147"/>
      <c r="I21" s="207"/>
      <c r="J21" s="147"/>
      <c r="K21" s="147"/>
      <c r="L21" s="147"/>
      <c r="M21" s="207"/>
      <c r="N21" s="147"/>
      <c r="O21" s="147"/>
      <c r="Q21" s="147"/>
      <c r="R21" s="507"/>
      <c r="S21" s="147"/>
      <c r="T21" s="147"/>
    </row>
    <row r="22" spans="1:20" ht="12" customHeight="1">
      <c r="A22" s="205"/>
      <c r="B22" s="109" t="s">
        <v>111</v>
      </c>
      <c r="D22" s="145">
        <v>2313</v>
      </c>
      <c r="E22" s="204">
        <v>1490</v>
      </c>
      <c r="F22" s="145">
        <v>1459</v>
      </c>
      <c r="G22" s="145">
        <v>1516</v>
      </c>
      <c r="H22" s="145">
        <v>1580</v>
      </c>
      <c r="I22" s="204">
        <v>1347</v>
      </c>
      <c r="J22" s="145">
        <v>1347</v>
      </c>
      <c r="K22" s="145">
        <v>328</v>
      </c>
      <c r="L22" s="145">
        <v>0</v>
      </c>
      <c r="M22" s="204">
        <v>0</v>
      </c>
      <c r="N22" s="145"/>
      <c r="O22" s="145"/>
      <c r="Q22" s="145">
        <v>0</v>
      </c>
      <c r="R22" s="505">
        <v>0</v>
      </c>
      <c r="S22" s="145"/>
      <c r="T22" s="145"/>
    </row>
    <row r="23" spans="1:20" ht="12" customHeight="1">
      <c r="A23" s="201"/>
      <c r="B23" s="110"/>
      <c r="D23" s="147"/>
      <c r="E23" s="207"/>
      <c r="F23" s="147"/>
      <c r="G23" s="147"/>
      <c r="H23" s="147"/>
      <c r="I23" s="207"/>
      <c r="J23" s="147"/>
      <c r="K23" s="147"/>
      <c r="L23" s="147"/>
      <c r="M23" s="207"/>
      <c r="N23" s="147"/>
      <c r="O23" s="147"/>
      <c r="Q23" s="147"/>
      <c r="R23" s="507"/>
      <c r="S23" s="147"/>
      <c r="T23" s="147"/>
    </row>
    <row r="24" spans="1:20" ht="12" customHeight="1">
      <c r="A24" s="209" t="s">
        <v>9</v>
      </c>
      <c r="B24" s="111"/>
      <c r="C24" s="112"/>
      <c r="D24" s="113">
        <v>125799</v>
      </c>
      <c r="E24" s="210">
        <v>127736</v>
      </c>
      <c r="F24" s="113">
        <v>128972</v>
      </c>
      <c r="G24" s="113">
        <v>138487</v>
      </c>
      <c r="H24" s="113">
        <v>128126</v>
      </c>
      <c r="I24" s="210">
        <f>SUM(I11,I18,I20,I22)</f>
        <v>155325</v>
      </c>
      <c r="J24" s="113">
        <v>141908</v>
      </c>
      <c r="K24" s="113">
        <v>148404</v>
      </c>
      <c r="L24" s="113">
        <f>SUM(L11+L18+L20+L22)</f>
        <v>136892</v>
      </c>
      <c r="M24" s="113">
        <f>SUM(M11+M18+M20+M22)</f>
        <v>154701</v>
      </c>
      <c r="N24" s="113"/>
      <c r="O24" s="113"/>
      <c r="Q24" s="113">
        <f>SUM(Q11+Q18+Q20+Q22)</f>
        <v>137883</v>
      </c>
      <c r="R24" s="113">
        <f>SUM(R11+R18+R20+R22)</f>
        <v>154703</v>
      </c>
      <c r="S24" s="113"/>
      <c r="T24" s="113"/>
    </row>
    <row r="25" spans="1:20" ht="12" customHeight="1">
      <c r="A25" s="201"/>
      <c r="B25" s="42"/>
      <c r="D25" s="470"/>
      <c r="E25" s="207"/>
      <c r="F25" s="470"/>
      <c r="G25" s="470"/>
      <c r="H25" s="470"/>
      <c r="I25" s="207"/>
      <c r="J25" s="470"/>
      <c r="K25" s="470"/>
      <c r="L25" s="470"/>
      <c r="M25" s="207"/>
      <c r="N25" s="470"/>
      <c r="O25" s="470"/>
      <c r="Q25" s="470"/>
      <c r="R25" s="507"/>
      <c r="S25" s="470"/>
      <c r="T25" s="470"/>
    </row>
    <row r="26" spans="1:20" ht="12" customHeight="1">
      <c r="A26" s="209" t="s">
        <v>132</v>
      </c>
      <c r="B26" s="111"/>
      <c r="C26" s="112"/>
      <c r="D26" s="113">
        <v>-45724</v>
      </c>
      <c r="E26" s="210">
        <v>-44331</v>
      </c>
      <c r="F26" s="113">
        <v>-47210</v>
      </c>
      <c r="G26" s="113">
        <v>-58779</v>
      </c>
      <c r="H26" s="113">
        <v>-49314</v>
      </c>
      <c r="I26" s="210">
        <v>-58804</v>
      </c>
      <c r="J26" s="113">
        <v>-54464</v>
      </c>
      <c r="K26" s="113">
        <v>-67512</v>
      </c>
      <c r="L26" s="113">
        <v>-55390</v>
      </c>
      <c r="M26" s="210">
        <v>-70875</v>
      </c>
      <c r="N26" s="113"/>
      <c r="O26" s="113"/>
      <c r="Q26" s="113">
        <v>-55744</v>
      </c>
      <c r="R26" s="113">
        <v>-71364</v>
      </c>
      <c r="S26" s="113"/>
      <c r="T26" s="113"/>
    </row>
    <row r="27" spans="1:20" ht="12" customHeight="1">
      <c r="A27" s="201"/>
      <c r="B27" s="42"/>
      <c r="D27" s="470"/>
      <c r="E27" s="207"/>
      <c r="F27" s="470"/>
      <c r="G27" s="470"/>
      <c r="H27" s="470"/>
      <c r="I27" s="207"/>
      <c r="J27" s="470"/>
      <c r="K27" s="470"/>
      <c r="L27" s="470"/>
      <c r="M27" s="207"/>
      <c r="N27" s="470"/>
      <c r="O27" s="470"/>
      <c r="Q27" s="470"/>
      <c r="R27" s="507"/>
      <c r="S27" s="470"/>
      <c r="T27" s="470"/>
    </row>
    <row r="28" spans="1:20" ht="12" customHeight="1">
      <c r="A28" s="209" t="s">
        <v>181</v>
      </c>
      <c r="B28" s="111"/>
      <c r="C28" s="112"/>
      <c r="D28" s="113">
        <v>80075</v>
      </c>
      <c r="E28" s="210">
        <v>83405</v>
      </c>
      <c r="F28" s="113">
        <v>81762</v>
      </c>
      <c r="G28" s="113">
        <v>79708</v>
      </c>
      <c r="H28" s="113">
        <v>78812</v>
      </c>
      <c r="I28" s="210">
        <f>I24+I26</f>
        <v>96521</v>
      </c>
      <c r="J28" s="113">
        <v>87444</v>
      </c>
      <c r="K28" s="113">
        <v>80892</v>
      </c>
      <c r="L28" s="113">
        <f>SUM(L24:L26)</f>
        <v>81502</v>
      </c>
      <c r="M28" s="210">
        <v>83826</v>
      </c>
      <c r="N28" s="113"/>
      <c r="O28" s="113"/>
      <c r="Q28" s="113">
        <f>SUM(Q24:Q26)</f>
        <v>82139</v>
      </c>
      <c r="R28" s="113">
        <f>SUM(R24:R26)</f>
        <v>83339</v>
      </c>
      <c r="S28" s="113"/>
      <c r="T28" s="113"/>
    </row>
    <row r="29" spans="1:20" ht="12" customHeight="1">
      <c r="A29" s="205"/>
      <c r="B29" s="114"/>
      <c r="C29" s="91" t="s">
        <v>126</v>
      </c>
      <c r="D29" s="470">
        <v>-7265</v>
      </c>
      <c r="E29" s="207">
        <v>0</v>
      </c>
      <c r="F29" s="470">
        <v>0</v>
      </c>
      <c r="G29" s="470">
        <v>0</v>
      </c>
      <c r="H29" s="470">
        <v>-7418</v>
      </c>
      <c r="I29" s="207">
        <v>0</v>
      </c>
      <c r="J29" s="470">
        <v>0</v>
      </c>
      <c r="K29" s="470">
        <v>0</v>
      </c>
      <c r="L29" s="470">
        <v>-7159</v>
      </c>
      <c r="M29" s="207">
        <v>0</v>
      </c>
      <c r="N29" s="470"/>
      <c r="O29" s="470"/>
      <c r="Q29" s="470">
        <v>-7159</v>
      </c>
      <c r="R29" s="507">
        <v>0</v>
      </c>
      <c r="S29" s="470"/>
      <c r="T29" s="470"/>
    </row>
    <row r="30" spans="1:20" ht="12" customHeight="1">
      <c r="A30" s="205"/>
      <c r="B30" s="114"/>
      <c r="C30" s="211" t="s">
        <v>133</v>
      </c>
      <c r="D30" s="147">
        <v>-31560</v>
      </c>
      <c r="E30" s="489">
        <v>-38459</v>
      </c>
      <c r="F30" s="147">
        <v>-36627</v>
      </c>
      <c r="G30" s="147">
        <f>'[1]MT-HU P&amp;L QoQ'!$O$35+'[1]MT-HU P&amp;L QoQ'!$O$37+'[1]MT-HU P&amp;L QoQ'!$O$38</f>
        <v>-42119</v>
      </c>
      <c r="H30" s="147">
        <v>-38301</v>
      </c>
      <c r="I30" s="489">
        <v>-38956</v>
      </c>
      <c r="J30" s="147">
        <v>-36444</v>
      </c>
      <c r="K30" s="147">
        <v>-43067</v>
      </c>
      <c r="L30" s="147">
        <v>-37734</v>
      </c>
      <c r="M30" s="489">
        <v>-38468</v>
      </c>
      <c r="N30" s="147"/>
      <c r="O30" s="147"/>
      <c r="P30" s="488"/>
      <c r="Q30" s="147">
        <v>-37741</v>
      </c>
      <c r="R30" s="509">
        <v>-38592</v>
      </c>
      <c r="S30" s="147"/>
      <c r="T30" s="147"/>
    </row>
    <row r="31" spans="1:20" ht="12" customHeight="1">
      <c r="A31" s="209" t="s">
        <v>13</v>
      </c>
      <c r="B31" s="111"/>
      <c r="C31" s="44"/>
      <c r="D31" s="113">
        <v>41250</v>
      </c>
      <c r="E31" s="210">
        <v>44946</v>
      </c>
      <c r="F31" s="113">
        <v>45135</v>
      </c>
      <c r="G31" s="113">
        <v>37589</v>
      </c>
      <c r="H31" s="113">
        <f>SUM(H28:H30)</f>
        <v>33093</v>
      </c>
      <c r="I31" s="210">
        <f>I28+I29+I30</f>
        <v>57565</v>
      </c>
      <c r="J31" s="113">
        <v>51000</v>
      </c>
      <c r="K31" s="113">
        <v>37825</v>
      </c>
      <c r="L31" s="113">
        <f>SUM(L28:L30)</f>
        <v>36609</v>
      </c>
      <c r="M31" s="210">
        <f>SUM(M28:M30)</f>
        <v>45358</v>
      </c>
      <c r="N31" s="113"/>
      <c r="O31" s="113"/>
      <c r="P31" s="488"/>
      <c r="Q31" s="113">
        <f>SUM(Q28:Q30)</f>
        <v>37239</v>
      </c>
      <c r="R31" s="113">
        <f>SUM(R28:R30)</f>
        <v>44747</v>
      </c>
      <c r="S31" s="113"/>
      <c r="T31" s="113"/>
    </row>
    <row r="32" spans="1:20" ht="12" customHeight="1">
      <c r="A32" s="215" t="s">
        <v>131</v>
      </c>
      <c r="B32" s="115"/>
      <c r="C32" s="64"/>
      <c r="D32" s="471">
        <v>10207</v>
      </c>
      <c r="E32" s="471">
        <v>21030</v>
      </c>
      <c r="F32" s="471">
        <v>19835</v>
      </c>
      <c r="G32" s="471">
        <v>36500</v>
      </c>
      <c r="H32" s="471">
        <v>14636</v>
      </c>
      <c r="I32" s="471">
        <v>19028</v>
      </c>
      <c r="J32" s="471">
        <v>17017</v>
      </c>
      <c r="K32" s="471">
        <v>23255</v>
      </c>
      <c r="L32" s="471">
        <v>13371</v>
      </c>
      <c r="M32" s="471">
        <v>14699</v>
      </c>
      <c r="N32" s="471"/>
      <c r="O32" s="471"/>
      <c r="Q32" s="471">
        <v>13371</v>
      </c>
      <c r="R32" s="471">
        <v>14699</v>
      </c>
      <c r="S32" s="471"/>
      <c r="T32" s="471"/>
    </row>
    <row r="33" spans="1:20" ht="12" customHeight="1">
      <c r="A33" s="212"/>
      <c r="D33" s="147"/>
      <c r="E33" s="207"/>
      <c r="F33" s="147"/>
      <c r="G33" s="147"/>
      <c r="H33" s="147"/>
      <c r="I33" s="207"/>
      <c r="J33" s="147"/>
      <c r="K33" s="147"/>
      <c r="L33" s="147"/>
      <c r="M33" s="207"/>
      <c r="N33" s="147"/>
      <c r="O33" s="147"/>
      <c r="Q33" s="147"/>
      <c r="R33" s="507"/>
      <c r="S33" s="147"/>
      <c r="T33" s="147"/>
    </row>
    <row r="34" spans="1:20" ht="12" customHeight="1">
      <c r="A34" s="203" t="s">
        <v>78</v>
      </c>
      <c r="B34" s="110"/>
      <c r="D34" s="145"/>
      <c r="E34" s="204"/>
      <c r="F34" s="145"/>
      <c r="G34" s="145"/>
      <c r="H34" s="145"/>
      <c r="I34" s="204"/>
      <c r="J34" s="145"/>
      <c r="K34" s="145"/>
      <c r="L34" s="145"/>
      <c r="M34" s="204"/>
      <c r="N34" s="145"/>
      <c r="O34" s="145"/>
      <c r="Q34" s="145"/>
      <c r="R34" s="505"/>
      <c r="S34" s="145"/>
      <c r="T34" s="145"/>
    </row>
    <row r="35" spans="1:20" ht="12" customHeight="1">
      <c r="A35" s="212"/>
      <c r="B35" s="110"/>
      <c r="C35" s="114"/>
      <c r="D35" s="145"/>
      <c r="E35" s="204"/>
      <c r="F35" s="145"/>
      <c r="G35" s="145"/>
      <c r="H35" s="145"/>
      <c r="I35" s="204"/>
      <c r="J35" s="145"/>
      <c r="K35" s="145"/>
      <c r="L35" s="145"/>
      <c r="M35" s="204"/>
      <c r="N35" s="145"/>
      <c r="O35" s="145"/>
      <c r="Q35" s="145"/>
      <c r="R35" s="505"/>
      <c r="S35" s="145"/>
      <c r="T35" s="145"/>
    </row>
    <row r="36" spans="1:20" ht="12" customHeight="1">
      <c r="A36" s="206"/>
      <c r="B36" s="109"/>
      <c r="C36" s="108" t="s">
        <v>138</v>
      </c>
      <c r="D36" s="147">
        <v>4356</v>
      </c>
      <c r="E36" s="207">
        <v>4428</v>
      </c>
      <c r="F36" s="147">
        <v>5000</v>
      </c>
      <c r="G36" s="147">
        <v>4477</v>
      </c>
      <c r="H36" s="147">
        <v>4137</v>
      </c>
      <c r="I36" s="207">
        <v>4255</v>
      </c>
      <c r="J36" s="147">
        <v>4624</v>
      </c>
      <c r="K36" s="147">
        <v>4096</v>
      </c>
      <c r="L36" s="147">
        <v>4262</v>
      </c>
      <c r="M36" s="207">
        <v>4139</v>
      </c>
      <c r="N36" s="147"/>
      <c r="O36" s="147"/>
      <c r="Q36" s="147">
        <v>3954</v>
      </c>
      <c r="R36" s="507">
        <v>3837</v>
      </c>
      <c r="S36" s="147"/>
      <c r="T36" s="147"/>
    </row>
    <row r="37" spans="1:20" ht="12" customHeight="1">
      <c r="A37" s="206"/>
      <c r="B37" s="109"/>
      <c r="C37" s="108" t="s">
        <v>8</v>
      </c>
      <c r="D37" s="147">
        <v>1411</v>
      </c>
      <c r="E37" s="207">
        <v>1554</v>
      </c>
      <c r="F37" s="147">
        <v>1905</v>
      </c>
      <c r="G37" s="147">
        <v>1701</v>
      </c>
      <c r="H37" s="147">
        <v>1817</v>
      </c>
      <c r="I37" s="207">
        <v>1918</v>
      </c>
      <c r="J37" s="147">
        <v>2208</v>
      </c>
      <c r="K37" s="147">
        <v>1927</v>
      </c>
      <c r="L37" s="147">
        <v>2060</v>
      </c>
      <c r="M37" s="207">
        <v>2197</v>
      </c>
      <c r="N37" s="147"/>
      <c r="O37" s="147"/>
      <c r="Q37" s="147">
        <v>1924</v>
      </c>
      <c r="R37" s="507">
        <v>2045</v>
      </c>
      <c r="S37" s="147"/>
      <c r="T37" s="147"/>
    </row>
    <row r="38" spans="1:20" ht="12" customHeight="1">
      <c r="A38" s="206"/>
      <c r="B38" s="109"/>
      <c r="C38" s="108" t="s">
        <v>150</v>
      </c>
      <c r="D38" s="147">
        <v>922</v>
      </c>
      <c r="E38" s="207">
        <v>1014</v>
      </c>
      <c r="F38" s="147">
        <v>920</v>
      </c>
      <c r="G38" s="147">
        <v>1216</v>
      </c>
      <c r="H38" s="147">
        <v>1024</v>
      </c>
      <c r="I38" s="207">
        <v>1045</v>
      </c>
      <c r="J38" s="147">
        <v>990</v>
      </c>
      <c r="K38" s="147">
        <v>1400</v>
      </c>
      <c r="L38" s="147">
        <v>1212</v>
      </c>
      <c r="M38" s="207">
        <v>1176</v>
      </c>
      <c r="N38" s="147"/>
      <c r="O38" s="147"/>
      <c r="Q38" s="147">
        <v>1757</v>
      </c>
      <c r="R38" s="507">
        <v>1689</v>
      </c>
      <c r="S38" s="147"/>
      <c r="T38" s="147"/>
    </row>
    <row r="39" spans="1:20" ht="12" customHeight="1">
      <c r="A39" s="206"/>
      <c r="B39" s="109"/>
      <c r="C39" s="108" t="s">
        <v>140</v>
      </c>
      <c r="D39" s="147">
        <v>348</v>
      </c>
      <c r="E39" s="207">
        <v>430</v>
      </c>
      <c r="F39" s="147">
        <v>542</v>
      </c>
      <c r="G39" s="147">
        <v>393</v>
      </c>
      <c r="H39" s="147">
        <v>350</v>
      </c>
      <c r="I39" s="207">
        <v>418</v>
      </c>
      <c r="J39" s="147">
        <v>572</v>
      </c>
      <c r="K39" s="147">
        <v>369</v>
      </c>
      <c r="L39" s="147">
        <v>232</v>
      </c>
      <c r="M39" s="207">
        <v>290</v>
      </c>
      <c r="N39" s="147"/>
      <c r="O39" s="147"/>
      <c r="Q39" s="147">
        <v>232</v>
      </c>
      <c r="R39" s="507">
        <v>290</v>
      </c>
      <c r="S39" s="147"/>
      <c r="T39" s="147"/>
    </row>
    <row r="40" spans="1:20" ht="12" customHeight="1">
      <c r="A40" s="205"/>
      <c r="B40" s="109" t="s">
        <v>75</v>
      </c>
      <c r="D40" s="493">
        <f>SUM(D36:D39)</f>
        <v>7037</v>
      </c>
      <c r="E40" s="204">
        <f t="shared" ref="E40:L40" si="2">SUM(E36:E39)</f>
        <v>7426</v>
      </c>
      <c r="F40" s="493">
        <f t="shared" si="2"/>
        <v>8367</v>
      </c>
      <c r="G40" s="493">
        <f t="shared" si="2"/>
        <v>7787</v>
      </c>
      <c r="H40" s="493">
        <f t="shared" si="2"/>
        <v>7328</v>
      </c>
      <c r="I40" s="204">
        <f t="shared" si="2"/>
        <v>7636</v>
      </c>
      <c r="J40" s="493">
        <f t="shared" si="2"/>
        <v>8394</v>
      </c>
      <c r="K40" s="493">
        <f t="shared" si="2"/>
        <v>7792</v>
      </c>
      <c r="L40" s="493">
        <f t="shared" si="2"/>
        <v>7766</v>
      </c>
      <c r="M40" s="204">
        <f>SUM(M36:M39)</f>
        <v>7802</v>
      </c>
      <c r="N40" s="145"/>
      <c r="O40" s="145"/>
      <c r="Q40" s="493">
        <f>SUM(Q36:Q39)</f>
        <v>7867</v>
      </c>
      <c r="R40" s="204">
        <f>SUM(R36:R39)</f>
        <v>7861</v>
      </c>
      <c r="S40" s="145"/>
      <c r="T40" s="145"/>
    </row>
    <row r="41" spans="1:20" ht="12" customHeight="1">
      <c r="A41" s="205"/>
      <c r="C41" s="42"/>
      <c r="D41" s="148"/>
      <c r="E41" s="208"/>
      <c r="F41" s="148"/>
      <c r="G41" s="148"/>
      <c r="H41" s="148"/>
      <c r="I41" s="208"/>
      <c r="J41" s="148"/>
      <c r="K41" s="148"/>
      <c r="L41" s="148"/>
      <c r="M41" s="208"/>
      <c r="N41" s="148"/>
      <c r="O41" s="148"/>
      <c r="Q41" s="148"/>
      <c r="R41" s="508"/>
      <c r="S41" s="148"/>
      <c r="T41" s="148"/>
    </row>
    <row r="42" spans="1:20" ht="12" customHeight="1">
      <c r="A42" s="201"/>
      <c r="C42" s="88" t="s">
        <v>224</v>
      </c>
      <c r="D42" s="148">
        <v>1406</v>
      </c>
      <c r="E42" s="207">
        <v>1394</v>
      </c>
      <c r="F42" s="148">
        <v>1353</v>
      </c>
      <c r="G42" s="148">
        <v>1534</v>
      </c>
      <c r="H42" s="148">
        <v>1274</v>
      </c>
      <c r="I42" s="207">
        <v>1248</v>
      </c>
      <c r="J42" s="148">
        <v>1236</v>
      </c>
      <c r="K42" s="148">
        <v>1361</v>
      </c>
      <c r="L42" s="148">
        <v>1205</v>
      </c>
      <c r="M42" s="207">
        <v>1216</v>
      </c>
      <c r="N42" s="148"/>
      <c r="O42" s="148"/>
      <c r="Q42" s="148">
        <v>1198</v>
      </c>
      <c r="R42" s="507">
        <v>1171</v>
      </c>
      <c r="S42" s="148"/>
      <c r="T42" s="148"/>
    </row>
    <row r="43" spans="1:20" ht="12" customHeight="1">
      <c r="A43" s="201"/>
      <c r="C43" s="88" t="s">
        <v>225</v>
      </c>
      <c r="D43" s="147">
        <v>1413</v>
      </c>
      <c r="E43" s="207">
        <v>1415</v>
      </c>
      <c r="F43" s="147">
        <v>1397</v>
      </c>
      <c r="G43" s="147">
        <v>1392</v>
      </c>
      <c r="H43" s="147">
        <v>1366</v>
      </c>
      <c r="I43" s="207">
        <v>1346</v>
      </c>
      <c r="J43" s="147">
        <v>1316</v>
      </c>
      <c r="K43" s="147">
        <v>1311</v>
      </c>
      <c r="L43" s="147">
        <v>1300</v>
      </c>
      <c r="M43" s="207">
        <v>1343</v>
      </c>
      <c r="N43" s="147"/>
      <c r="O43" s="147"/>
      <c r="Q43" s="147">
        <v>1271</v>
      </c>
      <c r="R43" s="507">
        <v>1308</v>
      </c>
      <c r="S43" s="147"/>
      <c r="T43" s="147"/>
    </row>
    <row r="44" spans="1:20" ht="12" customHeight="1">
      <c r="A44" s="201"/>
      <c r="C44" s="88" t="s">
        <v>7</v>
      </c>
      <c r="D44" s="147">
        <v>723</v>
      </c>
      <c r="E44" s="207">
        <v>749</v>
      </c>
      <c r="F44" s="147">
        <v>765</v>
      </c>
      <c r="G44" s="147">
        <v>789</v>
      </c>
      <c r="H44" s="147">
        <v>806</v>
      </c>
      <c r="I44" s="207">
        <v>824</v>
      </c>
      <c r="J44" s="147">
        <v>858</v>
      </c>
      <c r="K44" s="147">
        <v>902</v>
      </c>
      <c r="L44" s="147">
        <v>943</v>
      </c>
      <c r="M44" s="207">
        <v>983</v>
      </c>
      <c r="N44" s="147"/>
      <c r="O44" s="147"/>
      <c r="Q44" s="147">
        <v>916</v>
      </c>
      <c r="R44" s="507">
        <v>950</v>
      </c>
      <c r="S44" s="147"/>
      <c r="T44" s="147"/>
    </row>
    <row r="45" spans="1:20" ht="12" customHeight="1">
      <c r="A45" s="201"/>
      <c r="C45" s="88" t="s">
        <v>150</v>
      </c>
      <c r="D45" s="147">
        <v>209</v>
      </c>
      <c r="E45" s="207">
        <v>141</v>
      </c>
      <c r="F45" s="147">
        <v>116</v>
      </c>
      <c r="G45" s="147">
        <v>151</v>
      </c>
      <c r="H45" s="147">
        <v>124</v>
      </c>
      <c r="I45" s="207">
        <v>82</v>
      </c>
      <c r="J45" s="147">
        <v>92</v>
      </c>
      <c r="K45" s="147">
        <v>102</v>
      </c>
      <c r="L45" s="147">
        <v>132</v>
      </c>
      <c r="M45" s="207">
        <v>71</v>
      </c>
      <c r="N45" s="147"/>
      <c r="O45" s="147"/>
      <c r="Q45" s="147">
        <v>125</v>
      </c>
      <c r="R45" s="507">
        <v>157</v>
      </c>
      <c r="S45" s="147"/>
      <c r="T45" s="147"/>
    </row>
    <row r="46" spans="1:20" ht="12" customHeight="1">
      <c r="A46" s="201"/>
      <c r="C46" s="43" t="s">
        <v>141</v>
      </c>
      <c r="D46" s="147">
        <v>1580</v>
      </c>
      <c r="E46" s="207">
        <v>1474</v>
      </c>
      <c r="F46" s="147">
        <v>1468</v>
      </c>
      <c r="G46" s="147">
        <v>1508</v>
      </c>
      <c r="H46" s="147">
        <v>1333</v>
      </c>
      <c r="I46" s="207">
        <v>1367</v>
      </c>
      <c r="J46" s="147">
        <v>1350</v>
      </c>
      <c r="K46" s="147">
        <v>1274</v>
      </c>
      <c r="L46" s="147">
        <v>1189</v>
      </c>
      <c r="M46" s="207">
        <v>1290</v>
      </c>
      <c r="N46" s="147"/>
      <c r="O46" s="147"/>
      <c r="Q46" s="147">
        <v>1189</v>
      </c>
      <c r="R46" s="507">
        <v>1290</v>
      </c>
      <c r="S46" s="147"/>
      <c r="T46" s="147"/>
    </row>
    <row r="47" spans="1:20" ht="12" customHeight="1">
      <c r="A47" s="205"/>
      <c r="B47" s="109" t="s">
        <v>76</v>
      </c>
      <c r="D47" s="493">
        <f>SUM(D42:D46)</f>
        <v>5331</v>
      </c>
      <c r="E47" s="204">
        <f t="shared" ref="E47:Q47" si="3">SUM(E42:E46)</f>
        <v>5173</v>
      </c>
      <c r="F47" s="493">
        <f t="shared" si="3"/>
        <v>5099</v>
      </c>
      <c r="G47" s="493">
        <f t="shared" si="3"/>
        <v>5374</v>
      </c>
      <c r="H47" s="493">
        <f t="shared" si="3"/>
        <v>4903</v>
      </c>
      <c r="I47" s="204">
        <f t="shared" si="3"/>
        <v>4867</v>
      </c>
      <c r="J47" s="493">
        <f t="shared" si="3"/>
        <v>4852</v>
      </c>
      <c r="K47" s="493">
        <f t="shared" si="3"/>
        <v>4950</v>
      </c>
      <c r="L47" s="493">
        <f t="shared" si="3"/>
        <v>4769</v>
      </c>
      <c r="M47" s="204">
        <f>SUM(M42:M46)</f>
        <v>4903</v>
      </c>
      <c r="N47" s="204">
        <f t="shared" si="3"/>
        <v>0</v>
      </c>
      <c r="O47" s="204">
        <f t="shared" si="3"/>
        <v>0</v>
      </c>
      <c r="P47" s="204">
        <f t="shared" si="3"/>
        <v>0</v>
      </c>
      <c r="Q47" s="493">
        <f t="shared" si="3"/>
        <v>4699</v>
      </c>
      <c r="R47" s="505">
        <f>SUM(R42:R46)</f>
        <v>4876</v>
      </c>
      <c r="S47" s="145"/>
      <c r="T47" s="145"/>
    </row>
    <row r="48" spans="1:20" ht="12" customHeight="1">
      <c r="A48" s="205"/>
      <c r="B48" s="109"/>
      <c r="D48" s="145"/>
      <c r="E48" s="204"/>
      <c r="F48" s="145"/>
      <c r="G48" s="145"/>
      <c r="H48" s="145"/>
      <c r="I48" s="204"/>
      <c r="J48" s="145"/>
      <c r="K48" s="145"/>
      <c r="L48" s="145"/>
      <c r="M48" s="204"/>
      <c r="N48" s="145"/>
      <c r="O48" s="145"/>
      <c r="Q48" s="145"/>
      <c r="R48" s="505"/>
      <c r="S48" s="145"/>
      <c r="T48" s="145"/>
    </row>
    <row r="49" spans="1:20" ht="12" customHeight="1">
      <c r="A49" s="205"/>
      <c r="B49" s="109" t="s">
        <v>77</v>
      </c>
      <c r="D49" s="145">
        <v>236</v>
      </c>
      <c r="E49" s="204">
        <v>740</v>
      </c>
      <c r="F49" s="145">
        <v>511</v>
      </c>
      <c r="G49" s="145">
        <v>333</v>
      </c>
      <c r="H49" s="145">
        <v>191</v>
      </c>
      <c r="I49" s="204">
        <v>259</v>
      </c>
      <c r="J49" s="145">
        <v>276</v>
      </c>
      <c r="K49" s="145">
        <v>347</v>
      </c>
      <c r="L49" s="145">
        <v>214</v>
      </c>
      <c r="M49" s="204">
        <v>355</v>
      </c>
      <c r="N49" s="145"/>
      <c r="O49" s="145"/>
      <c r="Q49" s="145">
        <v>214</v>
      </c>
      <c r="R49" s="505">
        <v>355</v>
      </c>
      <c r="S49" s="145"/>
      <c r="T49" s="145"/>
    </row>
    <row r="50" spans="1:20" ht="12" customHeight="1">
      <c r="A50" s="213"/>
      <c r="B50" s="110"/>
      <c r="C50" s="114"/>
      <c r="D50" s="145"/>
      <c r="E50" s="204"/>
      <c r="F50" s="145"/>
      <c r="G50" s="145"/>
      <c r="H50" s="145"/>
      <c r="I50" s="204"/>
      <c r="J50" s="145"/>
      <c r="K50" s="145"/>
      <c r="L50" s="145"/>
      <c r="M50" s="204"/>
      <c r="N50" s="145"/>
      <c r="O50" s="145"/>
      <c r="Q50" s="145"/>
      <c r="R50" s="505"/>
      <c r="S50" s="145"/>
      <c r="T50" s="145"/>
    </row>
    <row r="51" spans="1:20" ht="12" customHeight="1">
      <c r="A51" s="209" t="s">
        <v>9</v>
      </c>
      <c r="B51" s="119"/>
      <c r="C51" s="112"/>
      <c r="D51" s="113">
        <v>12604</v>
      </c>
      <c r="E51" s="210">
        <v>13339</v>
      </c>
      <c r="F51" s="113">
        <v>13977</v>
      </c>
      <c r="G51" s="113">
        <v>13494</v>
      </c>
      <c r="H51" s="113">
        <v>12422</v>
      </c>
      <c r="I51" s="210">
        <f>I49+I47+I40</f>
        <v>12762</v>
      </c>
      <c r="J51" s="113">
        <v>13522</v>
      </c>
      <c r="K51" s="113">
        <v>13089</v>
      </c>
      <c r="L51" s="113">
        <f>SUM(L40+L47+L49)</f>
        <v>12749</v>
      </c>
      <c r="M51" s="210">
        <f>SUM(M40+M47+M49)</f>
        <v>13060</v>
      </c>
      <c r="N51" s="113"/>
      <c r="O51" s="113"/>
      <c r="Q51" s="113">
        <f>SUM(Q40+Q47+Q49)</f>
        <v>12780</v>
      </c>
      <c r="R51" s="113">
        <f>SUM(R40+R47+R49)</f>
        <v>13092</v>
      </c>
      <c r="S51" s="113"/>
      <c r="T51" s="113"/>
    </row>
    <row r="52" spans="1:20" ht="12" customHeight="1">
      <c r="A52" s="201"/>
      <c r="B52" s="42"/>
      <c r="D52" s="470"/>
      <c r="E52" s="207"/>
      <c r="F52" s="470"/>
      <c r="G52" s="470"/>
      <c r="H52" s="470"/>
      <c r="I52" s="207"/>
      <c r="J52" s="470"/>
      <c r="K52" s="470"/>
      <c r="L52" s="470"/>
      <c r="M52" s="207"/>
      <c r="N52" s="470"/>
      <c r="O52" s="470"/>
      <c r="Q52" s="470"/>
      <c r="R52" s="507"/>
      <c r="S52" s="470"/>
      <c r="T52" s="470"/>
    </row>
    <row r="53" spans="1:20" ht="12" customHeight="1">
      <c r="A53" s="209" t="s">
        <v>132</v>
      </c>
      <c r="B53" s="111"/>
      <c r="C53" s="112"/>
      <c r="D53" s="113">
        <v>-4000</v>
      </c>
      <c r="E53" s="210">
        <v>-4516</v>
      </c>
      <c r="F53" s="113">
        <v>-3967</v>
      </c>
      <c r="G53" s="113">
        <v>-4095</v>
      </c>
      <c r="H53" s="113">
        <v>-3656</v>
      </c>
      <c r="I53" s="210">
        <v>-3915</v>
      </c>
      <c r="J53" s="113">
        <v>-3644</v>
      </c>
      <c r="K53" s="113">
        <v>-4623</v>
      </c>
      <c r="L53" s="113">
        <v>-3717</v>
      </c>
      <c r="M53" s="210">
        <v>-3769</v>
      </c>
      <c r="N53" s="113"/>
      <c r="O53" s="113"/>
      <c r="Q53" s="113">
        <v>-3769</v>
      </c>
      <c r="R53" s="113">
        <v>-3824</v>
      </c>
      <c r="S53" s="113"/>
      <c r="T53" s="113"/>
    </row>
    <row r="54" spans="1:20" ht="12" customHeight="1">
      <c r="A54" s="201"/>
      <c r="B54" s="42"/>
      <c r="D54" s="470"/>
      <c r="E54" s="207"/>
      <c r="F54" s="470"/>
      <c r="G54" s="470"/>
      <c r="H54" s="470"/>
      <c r="I54" s="207"/>
      <c r="J54" s="470"/>
      <c r="K54" s="470"/>
      <c r="L54" s="470"/>
      <c r="M54" s="207"/>
      <c r="N54" s="470"/>
      <c r="O54" s="470"/>
      <c r="Q54" s="470"/>
      <c r="R54" s="507"/>
      <c r="S54" s="470"/>
      <c r="T54" s="470"/>
    </row>
    <row r="55" spans="1:20" ht="12" customHeight="1">
      <c r="A55" s="209" t="s">
        <v>181</v>
      </c>
      <c r="B55" s="111"/>
      <c r="C55" s="112"/>
      <c r="D55" s="113">
        <v>8604</v>
      </c>
      <c r="E55" s="210">
        <v>8823</v>
      </c>
      <c r="F55" s="113">
        <v>10010</v>
      </c>
      <c r="G55" s="113">
        <v>9399</v>
      </c>
      <c r="H55" s="113">
        <v>8766</v>
      </c>
      <c r="I55" s="210">
        <v>8847</v>
      </c>
      <c r="J55" s="113">
        <v>9878</v>
      </c>
      <c r="K55" s="113">
        <v>8466</v>
      </c>
      <c r="L55" s="113">
        <f>SUM(L51:L53)</f>
        <v>9032</v>
      </c>
      <c r="M55" s="210">
        <f>SUM(M51:M53)</f>
        <v>9291</v>
      </c>
      <c r="N55" s="113"/>
      <c r="O55" s="113"/>
      <c r="Q55" s="113">
        <f>SUM(Q51:Q53)</f>
        <v>9011</v>
      </c>
      <c r="R55" s="113">
        <f>SUM(R51:R53)</f>
        <v>9268</v>
      </c>
      <c r="S55" s="113"/>
      <c r="T55" s="113"/>
    </row>
    <row r="56" spans="1:20" ht="12" customHeight="1">
      <c r="A56" s="214"/>
      <c r="B56" s="114"/>
      <c r="C56" s="473" t="s">
        <v>133</v>
      </c>
      <c r="D56" s="470">
        <v>-3725</v>
      </c>
      <c r="E56" s="489">
        <v>-5164.0000000000009</v>
      </c>
      <c r="F56" s="470">
        <v>-4065</v>
      </c>
      <c r="G56" s="470">
        <f>SUM('[1]Maktel P&amp;L QoQ'!$O$33:$O$35)</f>
        <v>-4720</v>
      </c>
      <c r="H56" s="470">
        <v>-3988</v>
      </c>
      <c r="I56" s="489">
        <v>-4041</v>
      </c>
      <c r="J56" s="470">
        <v>-3668</v>
      </c>
      <c r="K56" s="470">
        <v>-4035</v>
      </c>
      <c r="L56" s="470">
        <v>-3730</v>
      </c>
      <c r="M56" s="489">
        <v>-3668</v>
      </c>
      <c r="N56" s="470"/>
      <c r="O56" s="470"/>
      <c r="P56" s="488"/>
      <c r="Q56" s="470">
        <v>-3710</v>
      </c>
      <c r="R56" s="509">
        <v>-3706</v>
      </c>
      <c r="S56" s="470"/>
      <c r="T56" s="470"/>
    </row>
    <row r="57" spans="1:20" ht="12" customHeight="1">
      <c r="A57" s="209" t="s">
        <v>13</v>
      </c>
      <c r="B57" s="119"/>
      <c r="C57" s="112"/>
      <c r="D57" s="113">
        <v>4879</v>
      </c>
      <c r="E57" s="490">
        <v>3658.9999999999991</v>
      </c>
      <c r="F57" s="113">
        <v>5945</v>
      </c>
      <c r="G57" s="113">
        <v>4679</v>
      </c>
      <c r="H57" s="113">
        <v>4778</v>
      </c>
      <c r="I57" s="490">
        <f>SUM(I55:I56)</f>
        <v>4806</v>
      </c>
      <c r="J57" s="113">
        <v>6210</v>
      </c>
      <c r="K57" s="113">
        <v>4431</v>
      </c>
      <c r="L57" s="113">
        <f>SUM(L55:L56)</f>
        <v>5302</v>
      </c>
      <c r="M57" s="490">
        <f>SUM(M55:M56)</f>
        <v>5623</v>
      </c>
      <c r="N57" s="113"/>
      <c r="O57" s="113"/>
      <c r="Q57" s="113">
        <f>SUM(Q55:Q56)</f>
        <v>5301</v>
      </c>
      <c r="R57" s="510">
        <f>SUM(R55:R56)</f>
        <v>5562</v>
      </c>
      <c r="S57" s="113"/>
      <c r="T57" s="113"/>
    </row>
    <row r="58" spans="1:20" ht="12" customHeight="1">
      <c r="A58" s="215" t="s">
        <v>131</v>
      </c>
      <c r="B58" s="115"/>
      <c r="C58" s="64"/>
      <c r="D58" s="471">
        <v>893</v>
      </c>
      <c r="E58" s="471">
        <v>1457</v>
      </c>
      <c r="F58" s="471">
        <v>2278</v>
      </c>
      <c r="G58" s="471">
        <v>5678</v>
      </c>
      <c r="H58" s="471">
        <v>824</v>
      </c>
      <c r="I58" s="471">
        <v>3267</v>
      </c>
      <c r="J58" s="471">
        <v>1902</v>
      </c>
      <c r="K58" s="471">
        <v>6536</v>
      </c>
      <c r="L58" s="471">
        <v>1133</v>
      </c>
      <c r="M58" s="471">
        <v>1686</v>
      </c>
      <c r="N58" s="471"/>
      <c r="O58" s="471"/>
      <c r="Q58" s="471">
        <v>1133</v>
      </c>
      <c r="R58" s="471">
        <v>1686</v>
      </c>
      <c r="S58" s="471"/>
      <c r="T58" s="471"/>
    </row>
    <row r="59" spans="1:20" ht="12" customHeight="1">
      <c r="A59" s="292"/>
      <c r="B59" s="280"/>
      <c r="C59" s="292"/>
      <c r="D59" s="472"/>
      <c r="E59" s="491"/>
      <c r="F59" s="472"/>
      <c r="G59" s="472"/>
      <c r="H59" s="295"/>
      <c r="I59" s="491"/>
      <c r="J59" s="295"/>
      <c r="K59" s="472"/>
      <c r="L59" s="295"/>
      <c r="M59" s="491"/>
      <c r="N59" s="472"/>
      <c r="O59" s="472"/>
      <c r="Q59" s="295"/>
      <c r="R59" s="491"/>
      <c r="S59" s="472"/>
      <c r="T59" s="472"/>
    </row>
    <row r="60" spans="1:20" ht="12" customHeight="1">
      <c r="A60" s="329" t="s">
        <v>217</v>
      </c>
      <c r="C60" s="108"/>
      <c r="D60" s="330"/>
      <c r="E60" s="331"/>
      <c r="F60" s="330"/>
      <c r="G60" s="330"/>
      <c r="H60" s="330"/>
      <c r="I60" s="331"/>
      <c r="J60" s="330"/>
      <c r="K60" s="330"/>
      <c r="L60" s="330"/>
      <c r="M60" s="331"/>
      <c r="N60" s="330"/>
      <c r="O60" s="330"/>
      <c r="Q60" s="330"/>
      <c r="R60" s="511"/>
      <c r="S60" s="330"/>
      <c r="T60" s="330"/>
    </row>
    <row r="61" spans="1:20" ht="12" customHeight="1" thickBot="1">
      <c r="A61" s="332" t="s">
        <v>218</v>
      </c>
      <c r="B61" s="333"/>
      <c r="C61" s="334"/>
      <c r="D61" s="335">
        <v>5.0599999999999996</v>
      </c>
      <c r="E61" s="336">
        <v>5.0830000000000002</v>
      </c>
      <c r="F61" s="335">
        <v>5.0653564091450258</v>
      </c>
      <c r="G61" s="335">
        <v>5.04</v>
      </c>
      <c r="H61" s="335">
        <v>5.0199999999999996</v>
      </c>
      <c r="I61" s="336">
        <v>5.0199999999999996</v>
      </c>
      <c r="J61" s="335">
        <v>4.9800000000000004</v>
      </c>
      <c r="K61" s="335">
        <v>5.0599999999999996</v>
      </c>
      <c r="L61" s="335">
        <v>5.07</v>
      </c>
      <c r="M61" s="336">
        <v>5.16</v>
      </c>
      <c r="N61" s="335"/>
      <c r="O61" s="335"/>
      <c r="Q61" s="335">
        <v>5.07</v>
      </c>
      <c r="R61" s="512">
        <v>5.16</v>
      </c>
      <c r="S61" s="335"/>
      <c r="T61" s="335"/>
    </row>
    <row r="62" spans="1:20" ht="12" customHeight="1">
      <c r="A62" s="275"/>
      <c r="B62" s="271"/>
      <c r="C62" s="275"/>
      <c r="D62" s="274"/>
      <c r="E62" s="275"/>
      <c r="F62" s="275"/>
      <c r="G62" s="275"/>
      <c r="H62" s="274"/>
      <c r="I62" s="274"/>
      <c r="J62" s="274"/>
      <c r="K62" s="275"/>
      <c r="L62" s="274"/>
      <c r="M62" s="275"/>
      <c r="N62" s="275"/>
      <c r="O62" s="275"/>
      <c r="Q62" s="274"/>
      <c r="R62" s="275"/>
      <c r="S62" s="275"/>
      <c r="T62" s="275"/>
    </row>
    <row r="63" spans="1:20" ht="12" customHeight="1">
      <c r="A63" s="275"/>
      <c r="B63" s="271"/>
      <c r="C63" s="275"/>
      <c r="D63" s="274"/>
      <c r="E63" s="275"/>
      <c r="F63" s="275"/>
      <c r="G63" s="275"/>
      <c r="H63" s="274"/>
      <c r="I63" s="274"/>
      <c r="J63" s="274"/>
      <c r="K63" s="275"/>
      <c r="L63" s="274"/>
      <c r="M63" s="275"/>
      <c r="N63" s="275"/>
      <c r="O63" s="275"/>
      <c r="Q63" s="274"/>
      <c r="R63" s="275"/>
      <c r="S63" s="275"/>
      <c r="T63" s="275"/>
    </row>
    <row r="64" spans="1:20" ht="12" customHeight="1">
      <c r="A64" s="280"/>
      <c r="B64" s="280"/>
      <c r="C64" s="275"/>
      <c r="D64" s="273"/>
      <c r="E64" s="275"/>
      <c r="F64" s="275"/>
      <c r="G64" s="275"/>
      <c r="H64" s="273"/>
      <c r="I64" s="273"/>
      <c r="J64" s="273"/>
      <c r="K64" s="275"/>
      <c r="L64" s="273"/>
      <c r="M64" s="275"/>
      <c r="N64" s="275"/>
      <c r="O64" s="275"/>
      <c r="Q64" s="273"/>
      <c r="R64" s="275"/>
      <c r="S64" s="275"/>
      <c r="T64" s="275"/>
    </row>
    <row r="65" spans="1:20" ht="12" customHeight="1">
      <c r="A65" s="289"/>
      <c r="B65" s="271"/>
      <c r="C65" s="280"/>
      <c r="D65" s="295"/>
      <c r="E65" s="280"/>
      <c r="F65" s="280"/>
      <c r="G65" s="280"/>
      <c r="H65" s="295"/>
      <c r="I65" s="295"/>
      <c r="J65" s="295"/>
      <c r="K65" s="280"/>
      <c r="L65" s="295"/>
      <c r="M65" s="280"/>
      <c r="N65" s="280"/>
      <c r="O65" s="280"/>
      <c r="Q65" s="295"/>
      <c r="R65" s="280"/>
      <c r="S65" s="280"/>
      <c r="T65" s="280"/>
    </row>
    <row r="66" spans="1:20" ht="12" customHeight="1">
      <c r="A66" s="289"/>
      <c r="B66" s="280"/>
      <c r="C66" s="289"/>
      <c r="D66" s="273"/>
      <c r="E66" s="289"/>
      <c r="F66" s="289"/>
      <c r="G66" s="289"/>
      <c r="H66" s="273"/>
      <c r="I66" s="273"/>
      <c r="J66" s="273"/>
      <c r="K66" s="289"/>
      <c r="L66" s="273"/>
      <c r="M66" s="289"/>
      <c r="N66" s="289"/>
      <c r="O66" s="289"/>
      <c r="Q66" s="273"/>
      <c r="R66" s="289"/>
      <c r="S66" s="289"/>
      <c r="T66" s="289"/>
    </row>
    <row r="67" spans="1:20" ht="12" customHeight="1">
      <c r="A67" s="280"/>
      <c r="B67" s="280"/>
      <c r="C67" s="280"/>
      <c r="D67" s="273"/>
      <c r="E67" s="280"/>
      <c r="F67" s="280"/>
      <c r="G67" s="280"/>
      <c r="H67" s="273"/>
      <c r="I67" s="273"/>
      <c r="J67" s="273"/>
      <c r="K67" s="280"/>
      <c r="L67" s="273"/>
      <c r="M67" s="280"/>
      <c r="N67" s="280"/>
      <c r="O67" s="280"/>
      <c r="Q67" s="273"/>
      <c r="R67" s="280"/>
      <c r="S67" s="280"/>
      <c r="T67" s="280"/>
    </row>
    <row r="68" spans="1:20" ht="12" customHeight="1">
      <c r="A68" s="280"/>
      <c r="B68" s="280"/>
      <c r="C68" s="280"/>
      <c r="D68" s="274"/>
      <c r="E68" s="280"/>
      <c r="F68" s="280"/>
      <c r="G68" s="280"/>
      <c r="H68" s="274"/>
      <c r="I68" s="274"/>
      <c r="J68" s="274"/>
      <c r="K68" s="280"/>
      <c r="L68" s="274"/>
      <c r="M68" s="280"/>
      <c r="N68" s="280"/>
      <c r="O68" s="280"/>
      <c r="Q68" s="274"/>
      <c r="R68" s="280"/>
      <c r="S68" s="280"/>
      <c r="T68" s="280"/>
    </row>
    <row r="69" spans="1:20" ht="12" customHeight="1">
      <c r="A69" s="280"/>
      <c r="B69" s="280"/>
      <c r="C69" s="280"/>
      <c r="D69" s="274"/>
      <c r="E69" s="280"/>
      <c r="F69" s="280"/>
      <c r="G69" s="280"/>
      <c r="H69" s="274"/>
      <c r="I69" s="274"/>
      <c r="J69" s="274"/>
      <c r="K69" s="280"/>
      <c r="L69" s="274"/>
      <c r="M69" s="280"/>
      <c r="N69" s="280"/>
      <c r="O69" s="280"/>
      <c r="Q69" s="274"/>
      <c r="R69" s="280"/>
      <c r="S69" s="280"/>
      <c r="T69" s="280"/>
    </row>
    <row r="70" spans="1:20" ht="12" customHeight="1">
      <c r="A70" s="280"/>
      <c r="B70" s="280"/>
      <c r="C70" s="290"/>
      <c r="D70" s="274"/>
      <c r="E70" s="290"/>
      <c r="F70" s="290"/>
      <c r="G70" s="290"/>
      <c r="H70" s="274"/>
      <c r="I70" s="274"/>
      <c r="J70" s="274"/>
      <c r="K70" s="290"/>
      <c r="L70" s="274"/>
      <c r="M70" s="290"/>
      <c r="N70" s="290"/>
      <c r="O70" s="290"/>
      <c r="Q70" s="274"/>
      <c r="R70" s="290"/>
      <c r="S70" s="290"/>
      <c r="T70" s="290"/>
    </row>
    <row r="71" spans="1:20" ht="12" customHeight="1">
      <c r="A71" s="289"/>
      <c r="B71" s="271"/>
      <c r="C71" s="280"/>
      <c r="D71" s="295"/>
      <c r="E71" s="280"/>
      <c r="F71" s="280"/>
      <c r="G71" s="280"/>
      <c r="H71" s="295"/>
      <c r="I71" s="295"/>
      <c r="J71" s="295"/>
      <c r="K71" s="280"/>
      <c r="L71" s="295"/>
      <c r="M71" s="280"/>
      <c r="N71" s="280"/>
      <c r="O71" s="280"/>
      <c r="Q71" s="295"/>
      <c r="R71" s="280"/>
      <c r="S71" s="280"/>
      <c r="T71" s="280"/>
    </row>
    <row r="72" spans="1:20" ht="12" customHeight="1">
      <c r="A72" s="289"/>
      <c r="B72" s="271"/>
      <c r="C72" s="280"/>
      <c r="D72" s="295"/>
      <c r="E72" s="280"/>
      <c r="F72" s="280"/>
      <c r="G72" s="280"/>
      <c r="H72" s="295"/>
      <c r="I72" s="295"/>
      <c r="J72" s="295"/>
      <c r="K72" s="280"/>
      <c r="L72" s="295"/>
      <c r="M72" s="280"/>
      <c r="N72" s="280"/>
      <c r="O72" s="280"/>
      <c r="Q72" s="295"/>
      <c r="R72" s="280"/>
      <c r="S72" s="280"/>
      <c r="T72" s="280"/>
    </row>
    <row r="73" spans="1:20" ht="12" customHeight="1">
      <c r="A73" s="289"/>
      <c r="B73" s="271"/>
      <c r="C73" s="280"/>
      <c r="D73" s="295"/>
      <c r="E73" s="280"/>
      <c r="F73" s="280"/>
      <c r="G73" s="280"/>
      <c r="H73" s="295"/>
      <c r="I73" s="295"/>
      <c r="J73" s="295"/>
      <c r="K73" s="280"/>
      <c r="L73" s="295"/>
      <c r="M73" s="280"/>
      <c r="N73" s="280"/>
      <c r="O73" s="280"/>
      <c r="Q73" s="295"/>
      <c r="R73" s="280"/>
      <c r="S73" s="280"/>
      <c r="T73" s="280"/>
    </row>
    <row r="74" spans="1:20" ht="12" customHeight="1">
      <c r="A74" s="268"/>
      <c r="B74" s="272"/>
      <c r="C74" s="268"/>
      <c r="D74" s="295"/>
      <c r="E74" s="268"/>
      <c r="F74" s="268"/>
      <c r="G74" s="268"/>
      <c r="H74" s="295"/>
      <c r="I74" s="295"/>
      <c r="J74" s="295"/>
      <c r="K74" s="268"/>
      <c r="L74" s="295"/>
      <c r="M74" s="268"/>
      <c r="N74" s="268"/>
      <c r="O74" s="268"/>
      <c r="Q74" s="295"/>
      <c r="R74" s="268"/>
      <c r="S74" s="268"/>
      <c r="T74" s="268"/>
    </row>
    <row r="75" spans="1:20" ht="12" customHeight="1">
      <c r="A75" s="289"/>
      <c r="B75" s="271"/>
      <c r="C75" s="280"/>
      <c r="D75" s="295"/>
      <c r="E75" s="280"/>
      <c r="F75" s="280"/>
      <c r="G75" s="280"/>
      <c r="H75" s="295"/>
      <c r="I75" s="295"/>
      <c r="J75" s="295"/>
      <c r="K75" s="280"/>
      <c r="L75" s="295"/>
      <c r="M75" s="280"/>
      <c r="N75" s="280"/>
      <c r="O75" s="280"/>
      <c r="Q75" s="295"/>
      <c r="R75" s="280"/>
      <c r="S75" s="280"/>
      <c r="T75" s="280"/>
    </row>
    <row r="76" spans="1:20" ht="12" customHeight="1">
      <c r="A76" s="280"/>
      <c r="B76" s="289"/>
      <c r="C76" s="280"/>
      <c r="D76" s="274"/>
      <c r="E76" s="280"/>
      <c r="F76" s="280"/>
      <c r="G76" s="280"/>
      <c r="H76" s="274"/>
      <c r="I76" s="274"/>
      <c r="J76" s="274"/>
      <c r="K76" s="280"/>
      <c r="L76" s="274"/>
      <c r="M76" s="280"/>
      <c r="N76" s="280"/>
      <c r="O76" s="280"/>
      <c r="Q76" s="274"/>
      <c r="R76" s="280"/>
      <c r="S76" s="280"/>
      <c r="T76" s="280"/>
    </row>
    <row r="77" spans="1:20" ht="12" customHeight="1">
      <c r="A77" s="289"/>
      <c r="B77" s="268"/>
      <c r="C77" s="280"/>
      <c r="D77" s="295"/>
      <c r="E77" s="280"/>
      <c r="F77" s="280"/>
      <c r="G77" s="280"/>
      <c r="H77" s="295"/>
      <c r="I77" s="295"/>
      <c r="J77" s="295"/>
      <c r="K77" s="280"/>
      <c r="L77" s="295"/>
      <c r="M77" s="280"/>
      <c r="N77" s="280"/>
      <c r="O77" s="280"/>
      <c r="Q77" s="295"/>
      <c r="R77" s="280"/>
      <c r="S77" s="280"/>
      <c r="T77" s="280"/>
    </row>
    <row r="78" spans="1:20" ht="12" customHeight="1">
      <c r="A78" s="280"/>
      <c r="B78" s="289"/>
      <c r="C78" s="280"/>
      <c r="D78" s="274"/>
      <c r="E78" s="280"/>
      <c r="F78" s="280"/>
      <c r="G78" s="280"/>
      <c r="H78" s="274"/>
      <c r="I78" s="274"/>
      <c r="J78" s="274"/>
      <c r="K78" s="280"/>
      <c r="L78" s="274"/>
      <c r="M78" s="280"/>
      <c r="N78" s="280"/>
      <c r="O78" s="280"/>
      <c r="Q78" s="274"/>
      <c r="R78" s="280"/>
      <c r="S78" s="280"/>
      <c r="T78" s="280"/>
    </row>
    <row r="79" spans="1:20" ht="12" customHeight="1">
      <c r="A79" s="289"/>
      <c r="B79" s="268"/>
      <c r="C79" s="280"/>
      <c r="D79" s="295"/>
      <c r="E79" s="280"/>
      <c r="F79" s="280"/>
      <c r="G79" s="280"/>
      <c r="H79" s="295"/>
      <c r="I79" s="295"/>
      <c r="J79" s="295"/>
      <c r="K79" s="280"/>
      <c r="L79" s="295"/>
      <c r="M79" s="280"/>
      <c r="N79" s="280"/>
      <c r="O79" s="280"/>
      <c r="Q79" s="295"/>
      <c r="R79" s="280"/>
      <c r="S79" s="280"/>
      <c r="T79" s="280"/>
    </row>
    <row r="80" spans="1:20" ht="12" customHeight="1">
      <c r="A80" s="272"/>
      <c r="B80" s="268"/>
      <c r="C80" s="285"/>
      <c r="D80" s="274"/>
      <c r="E80" s="285"/>
      <c r="F80" s="285"/>
      <c r="G80" s="285"/>
      <c r="H80" s="274"/>
      <c r="I80" s="274"/>
      <c r="J80" s="274"/>
      <c r="K80" s="285"/>
      <c r="L80" s="274"/>
      <c r="M80" s="285"/>
      <c r="N80" s="285"/>
      <c r="O80" s="285"/>
      <c r="Q80" s="274"/>
      <c r="R80" s="285"/>
      <c r="S80" s="285"/>
      <c r="T80" s="285"/>
    </row>
    <row r="81" spans="1:20" ht="12" customHeight="1">
      <c r="A81" s="289"/>
      <c r="B81" s="271"/>
      <c r="C81" s="280"/>
      <c r="D81" s="295"/>
      <c r="E81" s="280"/>
      <c r="F81" s="280"/>
      <c r="G81" s="280"/>
      <c r="H81" s="295"/>
      <c r="I81" s="295"/>
      <c r="J81" s="295"/>
      <c r="K81" s="280"/>
      <c r="L81" s="295"/>
      <c r="M81" s="280"/>
      <c r="N81" s="280"/>
      <c r="O81" s="280"/>
      <c r="Q81" s="295"/>
      <c r="R81" s="280"/>
      <c r="S81" s="280"/>
      <c r="T81" s="280"/>
    </row>
    <row r="82" spans="1:20" ht="12" customHeight="1">
      <c r="A82" s="289"/>
      <c r="B82" s="268"/>
      <c r="C82" s="289"/>
      <c r="D82" s="295"/>
      <c r="E82" s="289"/>
      <c r="F82" s="289"/>
      <c r="G82" s="289"/>
      <c r="H82" s="295"/>
      <c r="I82" s="295"/>
      <c r="J82" s="295"/>
      <c r="K82" s="289"/>
      <c r="L82" s="295"/>
      <c r="M82" s="289"/>
      <c r="N82" s="289"/>
      <c r="O82" s="289"/>
      <c r="Q82" s="295"/>
      <c r="R82" s="289"/>
      <c r="S82" s="289"/>
      <c r="T82" s="289"/>
    </row>
    <row r="83" spans="1:20" ht="12" customHeight="1">
      <c r="A83" s="289"/>
      <c r="B83" s="268"/>
      <c r="C83" s="289"/>
      <c r="D83" s="278"/>
      <c r="E83" s="289"/>
      <c r="F83" s="289"/>
      <c r="G83" s="289"/>
      <c r="H83" s="278"/>
      <c r="I83" s="278"/>
      <c r="J83" s="278"/>
      <c r="K83" s="289"/>
      <c r="L83" s="278"/>
      <c r="M83" s="289"/>
      <c r="N83" s="289"/>
      <c r="O83" s="289"/>
      <c r="Q83" s="278"/>
      <c r="R83" s="289"/>
      <c r="S83" s="289"/>
      <c r="T83" s="289"/>
    </row>
    <row r="84" spans="1:20" ht="12" customHeight="1">
      <c r="A84" s="287"/>
      <c r="B84" s="280"/>
      <c r="C84" s="275"/>
      <c r="D84" s="277"/>
      <c r="E84" s="275"/>
      <c r="F84" s="275"/>
      <c r="G84" s="275"/>
      <c r="H84" s="277"/>
      <c r="I84" s="277"/>
      <c r="J84" s="277"/>
      <c r="K84" s="275"/>
      <c r="L84" s="277"/>
      <c r="M84" s="275"/>
      <c r="N84" s="275"/>
      <c r="O84" s="275"/>
      <c r="Q84" s="277"/>
      <c r="R84" s="275"/>
      <c r="S84" s="275"/>
      <c r="T84" s="275"/>
    </row>
    <row r="85" spans="1:20" ht="12" customHeight="1">
      <c r="A85" s="272"/>
      <c r="B85" s="293"/>
      <c r="C85" s="291"/>
      <c r="D85" s="265"/>
      <c r="E85" s="291"/>
      <c r="F85" s="291"/>
      <c r="G85" s="291"/>
      <c r="H85" s="265"/>
      <c r="I85" s="265"/>
      <c r="J85" s="265"/>
      <c r="K85" s="291"/>
      <c r="L85" s="265"/>
      <c r="M85" s="291"/>
      <c r="N85" s="291"/>
      <c r="O85" s="291"/>
      <c r="Q85" s="265"/>
      <c r="R85" s="291"/>
      <c r="S85" s="291"/>
      <c r="T85" s="291"/>
    </row>
    <row r="86" spans="1:20" ht="12" customHeight="1">
      <c r="A86" s="272"/>
      <c r="B86" s="293"/>
      <c r="C86" s="289"/>
      <c r="D86" s="265"/>
      <c r="E86" s="289"/>
      <c r="F86" s="289"/>
      <c r="G86" s="289"/>
      <c r="H86" s="265"/>
      <c r="I86" s="265"/>
      <c r="J86" s="265"/>
      <c r="K86" s="289"/>
      <c r="L86" s="265"/>
      <c r="M86" s="289"/>
      <c r="N86" s="289"/>
      <c r="O86" s="289"/>
      <c r="Q86" s="265"/>
      <c r="R86" s="289"/>
      <c r="S86" s="289"/>
      <c r="T86" s="289"/>
    </row>
    <row r="87" spans="1:20" s="120" customFormat="1" ht="15.75" customHeight="1">
      <c r="A87" s="267"/>
      <c r="B87" s="267"/>
      <c r="C87" s="267"/>
      <c r="D87" s="282"/>
      <c r="E87" s="267"/>
      <c r="F87" s="267"/>
      <c r="G87" s="267"/>
      <c r="H87" s="282"/>
      <c r="I87" s="282"/>
      <c r="J87" s="282"/>
      <c r="K87" s="267"/>
      <c r="L87" s="282"/>
      <c r="M87" s="267"/>
      <c r="N87" s="267"/>
      <c r="O87" s="267"/>
      <c r="Q87" s="282"/>
      <c r="R87" s="267"/>
      <c r="S87" s="267"/>
      <c r="T87" s="267"/>
    </row>
    <row r="88" spans="1:20" s="120" customFormat="1" ht="27" customHeight="1">
      <c r="A88" s="536"/>
      <c r="B88" s="536"/>
      <c r="C88" s="536"/>
      <c r="D88" s="282"/>
      <c r="E88" s="476"/>
      <c r="F88" s="481"/>
      <c r="G88" s="483"/>
      <c r="H88" s="282"/>
      <c r="I88" s="284"/>
      <c r="J88" s="284"/>
      <c r="K88" s="483"/>
      <c r="L88" s="282"/>
      <c r="M88" s="484"/>
      <c r="N88" s="484"/>
      <c r="O88" s="484"/>
      <c r="Q88" s="282"/>
      <c r="R88" s="484"/>
      <c r="S88" s="484"/>
      <c r="T88" s="484"/>
    </row>
    <row r="89" spans="1:20" s="120" customFormat="1">
      <c r="A89" s="117"/>
      <c r="B89" s="110"/>
      <c r="C89" s="116"/>
      <c r="E89" s="116"/>
      <c r="F89" s="116"/>
      <c r="G89" s="116"/>
      <c r="K89" s="116"/>
      <c r="M89" s="116"/>
      <c r="N89" s="116"/>
      <c r="O89" s="116"/>
      <c r="R89" s="116"/>
      <c r="S89" s="116"/>
      <c r="T89" s="116"/>
    </row>
    <row r="90" spans="1:20">
      <c r="A90" s="108"/>
      <c r="C90" s="108"/>
      <c r="E90" s="108"/>
      <c r="F90" s="108"/>
      <c r="G90" s="108"/>
      <c r="K90" s="108"/>
      <c r="M90" s="108"/>
      <c r="N90" s="108"/>
      <c r="O90" s="108"/>
      <c r="R90" s="108"/>
      <c r="S90" s="108"/>
      <c r="T90" s="108"/>
    </row>
    <row r="91" spans="1:20">
      <c r="A91" s="118"/>
      <c r="C91" s="108"/>
      <c r="E91" s="108"/>
      <c r="F91" s="108"/>
      <c r="G91" s="108"/>
      <c r="K91" s="108"/>
      <c r="M91" s="108"/>
      <c r="N91" s="108"/>
      <c r="O91" s="108"/>
      <c r="R91" s="108"/>
      <c r="S91" s="108"/>
      <c r="T91" s="108"/>
    </row>
  </sheetData>
  <mergeCells count="5">
    <mergeCell ref="A88:C88"/>
    <mergeCell ref="D1:G2"/>
    <mergeCell ref="H1:K2"/>
    <mergeCell ref="L1:M2"/>
    <mergeCell ref="Q1:R2"/>
  </mergeCells>
  <pageMargins left="0.39370078740157483" right="0.39370078740157483" top="0.39370078740157483" bottom="0.39370078740157483" header="0.51181102362204722" footer="0.51181102362204722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4">
    <pageSetUpPr fitToPage="1"/>
  </sheetPr>
  <dimension ref="A1:L152"/>
  <sheetViews>
    <sheetView showGridLines="0" zoomScaleNormal="100" zoomScaleSheetLayoutView="110" workbookViewId="0">
      <pane xSplit="1" ySplit="3" topLeftCell="B58" activePane="bottomRight" state="frozen"/>
      <selection activeCell="A88" sqref="A88"/>
      <selection pane="topRight" activeCell="A88" sqref="A88"/>
      <selection pane="bottomLeft" activeCell="A88" sqref="A88"/>
      <selection pane="bottomRight" activeCell="A83" sqref="A83"/>
    </sheetView>
  </sheetViews>
  <sheetFormatPr defaultRowHeight="14.1" customHeight="1"/>
  <cols>
    <col min="1" max="1" width="44.7109375" style="14" customWidth="1"/>
    <col min="2" max="2" width="14.140625" style="69" customWidth="1"/>
    <col min="3" max="5" width="14.140625" style="14" customWidth="1"/>
    <col min="6" max="6" width="14.140625" style="69" customWidth="1"/>
    <col min="7" max="9" width="14.140625" style="14" customWidth="1"/>
    <col min="10" max="10" width="14.140625" style="69" customWidth="1"/>
    <col min="11" max="11" width="12" style="69" bestFit="1" customWidth="1"/>
    <col min="12" max="12" width="21.5703125" style="69" customWidth="1"/>
    <col min="13" max="16384" width="9.140625" style="69"/>
  </cols>
  <sheetData>
    <row r="1" spans="1:12" ht="14.1" customHeight="1">
      <c r="A1" s="537" t="s">
        <v>267</v>
      </c>
      <c r="B1" s="519">
        <v>2016</v>
      </c>
      <c r="C1" s="520"/>
      <c r="D1" s="520"/>
      <c r="E1" s="521"/>
      <c r="F1" s="519">
        <v>2017</v>
      </c>
      <c r="G1" s="520"/>
      <c r="H1" s="520"/>
      <c r="I1" s="521"/>
      <c r="J1" s="525" t="s">
        <v>265</v>
      </c>
      <c r="K1" s="526"/>
    </row>
    <row r="2" spans="1:12" ht="14.1" customHeight="1" thickBot="1">
      <c r="A2" s="538"/>
      <c r="B2" s="522"/>
      <c r="C2" s="523"/>
      <c r="D2" s="523"/>
      <c r="E2" s="524"/>
      <c r="F2" s="522"/>
      <c r="G2" s="523"/>
      <c r="H2" s="523"/>
      <c r="I2" s="524"/>
      <c r="J2" s="522"/>
      <c r="K2" s="524"/>
    </row>
    <row r="3" spans="1:12" ht="14.1" customHeight="1">
      <c r="A3" s="71"/>
      <c r="B3" s="514" t="s">
        <v>121</v>
      </c>
      <c r="C3" s="515" t="s">
        <v>122</v>
      </c>
      <c r="D3" s="514" t="s">
        <v>123</v>
      </c>
      <c r="E3" s="383" t="s">
        <v>124</v>
      </c>
      <c r="F3" s="514" t="s">
        <v>121</v>
      </c>
      <c r="G3" s="515" t="s">
        <v>122</v>
      </c>
      <c r="H3" s="514" t="s">
        <v>123</v>
      </c>
      <c r="I3" s="383" t="s">
        <v>124</v>
      </c>
      <c r="J3" s="514" t="s">
        <v>121</v>
      </c>
      <c r="K3" s="515" t="s">
        <v>122</v>
      </c>
    </row>
    <row r="4" spans="1:12" ht="14.1" customHeight="1">
      <c r="A4" s="46"/>
      <c r="B4" s="149"/>
      <c r="C4" s="314"/>
      <c r="D4" s="149"/>
      <c r="E4" s="149"/>
      <c r="F4" s="149"/>
      <c r="G4" s="314"/>
      <c r="H4" s="149"/>
      <c r="I4" s="149"/>
      <c r="J4" s="149"/>
      <c r="K4" s="314"/>
    </row>
    <row r="5" spans="1:12" ht="14.1" customHeight="1">
      <c r="A5" s="54" t="s">
        <v>74</v>
      </c>
      <c r="B5" s="150"/>
      <c r="C5" s="313"/>
      <c r="D5" s="150"/>
      <c r="E5" s="150"/>
      <c r="F5" s="150"/>
      <c r="G5" s="313"/>
      <c r="H5" s="150"/>
      <c r="I5" s="150"/>
      <c r="J5" s="150"/>
      <c r="K5" s="313"/>
    </row>
    <row r="6" spans="1:12" ht="4.5" customHeight="1">
      <c r="A6" s="46"/>
      <c r="B6" s="149"/>
      <c r="C6" s="314"/>
      <c r="D6" s="149"/>
      <c r="E6" s="149"/>
      <c r="F6" s="149"/>
      <c r="G6" s="314"/>
      <c r="H6" s="149"/>
      <c r="I6" s="149"/>
      <c r="J6" s="149"/>
      <c r="K6" s="314"/>
    </row>
    <row r="7" spans="1:12" ht="14.1" customHeight="1">
      <c r="A7" s="55" t="s">
        <v>95</v>
      </c>
      <c r="B7" s="57"/>
      <c r="C7" s="312"/>
      <c r="D7" s="57"/>
      <c r="E7" s="57"/>
      <c r="F7" s="57"/>
      <c r="G7" s="312"/>
      <c r="H7" s="57"/>
      <c r="I7" s="57"/>
      <c r="J7" s="57"/>
      <c r="K7" s="312"/>
    </row>
    <row r="8" spans="1:12" ht="14.1" customHeight="1">
      <c r="A8" s="45"/>
      <c r="B8" s="59"/>
      <c r="C8" s="315"/>
      <c r="D8" s="59"/>
      <c r="E8" s="59"/>
      <c r="F8" s="59"/>
      <c r="G8" s="315"/>
      <c r="H8" s="59"/>
      <c r="I8" s="59"/>
      <c r="J8" s="59"/>
      <c r="K8" s="315"/>
    </row>
    <row r="9" spans="1:12" ht="14.1" customHeight="1">
      <c r="A9" s="46" t="s">
        <v>245</v>
      </c>
      <c r="B9" s="83">
        <v>1.152551983723296</v>
      </c>
      <c r="C9" s="311" t="s">
        <v>135</v>
      </c>
      <c r="D9" s="83" t="s">
        <v>176</v>
      </c>
      <c r="E9" s="83" t="s">
        <v>135</v>
      </c>
      <c r="F9" s="83" t="s">
        <v>135</v>
      </c>
      <c r="G9" s="311" t="s">
        <v>135</v>
      </c>
      <c r="H9" s="83" t="s">
        <v>135</v>
      </c>
      <c r="I9" s="83" t="s">
        <v>135</v>
      </c>
      <c r="J9" s="83" t="s">
        <v>135</v>
      </c>
      <c r="K9" s="311" t="s">
        <v>176</v>
      </c>
    </row>
    <row r="10" spans="1:12" ht="14.1" customHeight="1">
      <c r="A10" s="46" t="s">
        <v>246</v>
      </c>
      <c r="B10" s="83">
        <v>0.474113793743214</v>
      </c>
      <c r="C10" s="311" t="s">
        <v>135</v>
      </c>
      <c r="D10" s="83" t="s">
        <v>176</v>
      </c>
      <c r="E10" s="83" t="s">
        <v>135</v>
      </c>
      <c r="F10" s="83" t="s">
        <v>135</v>
      </c>
      <c r="G10" s="311" t="s">
        <v>135</v>
      </c>
      <c r="H10" s="83" t="s">
        <v>135</v>
      </c>
      <c r="I10" s="83" t="s">
        <v>135</v>
      </c>
      <c r="J10" s="83" t="s">
        <v>135</v>
      </c>
      <c r="K10" s="311" t="s">
        <v>176</v>
      </c>
    </row>
    <row r="11" spans="1:12" ht="14.1" customHeight="1">
      <c r="A11" s="46" t="s">
        <v>96</v>
      </c>
      <c r="B11" s="82">
        <v>5371513</v>
      </c>
      <c r="C11" s="297">
        <v>5344240</v>
      </c>
      <c r="D11" s="82">
        <v>5301049</v>
      </c>
      <c r="E11" s="82">
        <v>5331986</v>
      </c>
      <c r="F11" s="82">
        <v>5304361</v>
      </c>
      <c r="G11" s="297">
        <v>5390118</v>
      </c>
      <c r="H11" s="82">
        <v>5400966</v>
      </c>
      <c r="I11" s="82">
        <v>5293328</v>
      </c>
      <c r="J11" s="82">
        <v>5297842</v>
      </c>
      <c r="K11" s="297">
        <v>5305926</v>
      </c>
    </row>
    <row r="12" spans="1:12" ht="14.1" customHeight="1">
      <c r="A12" s="50" t="s">
        <v>97</v>
      </c>
      <c r="B12" s="73">
        <v>0.57720459766177612</v>
      </c>
      <c r="C12" s="475">
        <v>0.58195908117898898</v>
      </c>
      <c r="D12" s="73">
        <v>0.58890570526701413</v>
      </c>
      <c r="E12" s="73">
        <v>0.59167709742673746</v>
      </c>
      <c r="F12" s="73">
        <v>0.60099999999999998</v>
      </c>
      <c r="G12" s="475">
        <v>0.61699999999999999</v>
      </c>
      <c r="H12" s="73">
        <v>0.626</v>
      </c>
      <c r="I12" s="73">
        <v>0.64517785408348016</v>
      </c>
      <c r="J12" s="73">
        <v>0.64800000000000002</v>
      </c>
      <c r="K12" s="475">
        <f>3481130/K11</f>
        <v>0.65608340561100931</v>
      </c>
    </row>
    <row r="13" spans="1:12" ht="14.1" customHeight="1">
      <c r="A13" s="46" t="s">
        <v>105</v>
      </c>
      <c r="B13" s="75">
        <v>181.86838918853388</v>
      </c>
      <c r="C13" s="310">
        <v>194.59489955942496</v>
      </c>
      <c r="D13" s="75">
        <v>191.96502726530235</v>
      </c>
      <c r="E13" s="75">
        <v>194</v>
      </c>
      <c r="F13" s="75">
        <v>195</v>
      </c>
      <c r="G13" s="310">
        <v>205</v>
      </c>
      <c r="H13" s="75">
        <v>200</v>
      </c>
      <c r="I13" s="75">
        <v>195</v>
      </c>
      <c r="J13" s="75">
        <v>205</v>
      </c>
      <c r="K13" s="310">
        <v>217</v>
      </c>
      <c r="L13" s="513"/>
    </row>
    <row r="14" spans="1:12" ht="14.1" customHeight="1">
      <c r="A14" s="46" t="s">
        <v>98</v>
      </c>
      <c r="B14" s="75">
        <v>3216.2913215825943</v>
      </c>
      <c r="C14" s="310">
        <v>3314.6004070076233</v>
      </c>
      <c r="D14" s="75">
        <v>3354.0369364304029</v>
      </c>
      <c r="E14" s="75">
        <v>3326</v>
      </c>
      <c r="F14" s="75">
        <v>3289</v>
      </c>
      <c r="G14" s="310">
        <v>3365</v>
      </c>
      <c r="H14" s="75">
        <v>3446</v>
      </c>
      <c r="I14" s="75">
        <v>3467</v>
      </c>
      <c r="J14" s="75">
        <v>3488</v>
      </c>
      <c r="K14" s="310">
        <v>3626</v>
      </c>
    </row>
    <row r="15" spans="1:12" ht="14.1" customHeight="1">
      <c r="A15" s="50" t="s">
        <v>99</v>
      </c>
      <c r="B15" s="80">
        <v>4830.8036000086695</v>
      </c>
      <c r="C15" s="309">
        <v>4898.2148538003221</v>
      </c>
      <c r="D15" s="80">
        <v>4882.0480077237053</v>
      </c>
      <c r="E15" s="80">
        <v>4882</v>
      </c>
      <c r="F15" s="80">
        <v>4817</v>
      </c>
      <c r="G15" s="309">
        <v>4815</v>
      </c>
      <c r="H15" s="80">
        <v>4889</v>
      </c>
      <c r="I15" s="80">
        <v>4799</v>
      </c>
      <c r="J15" s="80">
        <v>4853</v>
      </c>
      <c r="K15" s="309">
        <v>4979.763413265593</v>
      </c>
    </row>
    <row r="16" spans="1:12" ht="14.1" customHeight="1">
      <c r="A16" s="50" t="s">
        <v>100</v>
      </c>
      <c r="B16" s="80">
        <v>1065.9570628110735</v>
      </c>
      <c r="C16" s="309">
        <v>1132.090088930511</v>
      </c>
      <c r="D16" s="80">
        <v>1196.7024329557678</v>
      </c>
      <c r="E16" s="80">
        <v>1085</v>
      </c>
      <c r="F16" s="80">
        <v>1031</v>
      </c>
      <c r="G16" s="309">
        <v>1107</v>
      </c>
      <c r="H16" s="80">
        <v>1063</v>
      </c>
      <c r="I16" s="80">
        <v>1095.8678510775947</v>
      </c>
      <c r="J16" s="80">
        <v>998</v>
      </c>
      <c r="K16" s="309">
        <v>1095.4763049827673</v>
      </c>
    </row>
    <row r="17" spans="1:12" ht="14.1" customHeight="1">
      <c r="A17" s="46" t="s">
        <v>101</v>
      </c>
      <c r="B17" s="76">
        <v>0.22027639082006614</v>
      </c>
      <c r="C17" s="308">
        <v>0.1687002895088614</v>
      </c>
      <c r="D17" s="76">
        <v>0.19791510974725884</v>
      </c>
      <c r="E17" s="76">
        <v>0.16097763183822175</v>
      </c>
      <c r="F17" s="76">
        <v>0.15</v>
      </c>
      <c r="G17" s="308">
        <v>0.152</v>
      </c>
      <c r="H17" s="76">
        <v>0.17499999999999999</v>
      </c>
      <c r="I17" s="76">
        <v>0.23498005578653439</v>
      </c>
      <c r="J17" s="76">
        <v>0.13100000000000001</v>
      </c>
      <c r="K17" s="308">
        <v>0.14899999999999999</v>
      </c>
    </row>
    <row r="18" spans="1:12" ht="14.1" customHeight="1">
      <c r="A18" s="50" t="s">
        <v>99</v>
      </c>
      <c r="B18" s="73">
        <v>0.11762285712072987</v>
      </c>
      <c r="C18" s="307">
        <v>9.8932657679961553E-2</v>
      </c>
      <c r="D18" s="73">
        <v>9.4956904273795703E-2</v>
      </c>
      <c r="E18" s="73">
        <v>9.0687699421879264E-2</v>
      </c>
      <c r="F18" s="73">
        <v>8.7999999999999995E-2</v>
      </c>
      <c r="G18" s="307">
        <v>8.1000000000000003E-2</v>
      </c>
      <c r="H18" s="73">
        <v>7.9000000000000001E-2</v>
      </c>
      <c r="I18" s="73">
        <v>7.4445639954231299E-2</v>
      </c>
      <c r="J18" s="73">
        <v>9.8000000000000004E-2</v>
      </c>
      <c r="K18" s="307">
        <v>7.8509451695677759E-2</v>
      </c>
    </row>
    <row r="19" spans="1:12" ht="14.1" customHeight="1">
      <c r="A19" s="50" t="s">
        <v>100</v>
      </c>
      <c r="B19" s="73">
        <v>0.35699842957274119</v>
      </c>
      <c r="C19" s="307">
        <v>0.26485284522895425</v>
      </c>
      <c r="D19" s="73">
        <v>0.34327746559441619</v>
      </c>
      <c r="E19" s="73">
        <v>0.2622183886558771</v>
      </c>
      <c r="F19" s="73">
        <v>0.24114074118156806</v>
      </c>
      <c r="G19" s="307">
        <v>0.26400000000000001</v>
      </c>
      <c r="H19" s="73">
        <v>0.33300000000000002</v>
      </c>
      <c r="I19" s="73">
        <v>0.52065284487421071</v>
      </c>
      <c r="J19" s="73">
        <v>0.18</v>
      </c>
      <c r="K19" s="307">
        <v>0.28030560813541278</v>
      </c>
    </row>
    <row r="20" spans="1:12" ht="14.1" customHeight="1">
      <c r="A20" s="51" t="s">
        <v>102</v>
      </c>
      <c r="B20" s="76">
        <v>0.33887912591687042</v>
      </c>
      <c r="C20" s="308">
        <v>0.34068429646590714</v>
      </c>
      <c r="D20" s="76">
        <v>0.3460619188109198</v>
      </c>
      <c r="E20" s="76">
        <v>0.35290343278793712</v>
      </c>
      <c r="F20" s="76">
        <v>0.37228017315356893</v>
      </c>
      <c r="G20" s="308">
        <v>0.374</v>
      </c>
      <c r="H20" s="76">
        <v>0.39380491383783978</v>
      </c>
      <c r="I20" s="76">
        <v>0.42850079282535675</v>
      </c>
      <c r="J20" s="76">
        <v>0.39</v>
      </c>
      <c r="K20" s="308">
        <v>0.43286715840210299</v>
      </c>
      <c r="L20" s="513"/>
    </row>
    <row r="21" spans="1:12" ht="14.1" customHeight="1">
      <c r="A21" s="151" t="s">
        <v>103</v>
      </c>
      <c r="B21" s="80">
        <v>5915.6923118380382</v>
      </c>
      <c r="C21" s="309">
        <v>6211.0234325112524</v>
      </c>
      <c r="D21" s="80">
        <v>5517.4484189985806</v>
      </c>
      <c r="E21" s="80">
        <v>6363.4800137588745</v>
      </c>
      <c r="F21" s="80">
        <v>5084.1115726414619</v>
      </c>
      <c r="G21" s="309">
        <v>3787</v>
      </c>
      <c r="H21" s="80">
        <v>3695.3639623663294</v>
      </c>
      <c r="I21" s="80">
        <v>5800.9926355320595</v>
      </c>
      <c r="J21" s="80">
        <v>6231</v>
      </c>
      <c r="K21" s="309">
        <v>4438</v>
      </c>
    </row>
    <row r="22" spans="1:12" ht="14.1" customHeight="1">
      <c r="A22" s="151" t="s">
        <v>112</v>
      </c>
      <c r="B22" s="80">
        <v>17203.60621560067</v>
      </c>
      <c r="C22" s="309">
        <v>17562.753035303645</v>
      </c>
      <c r="D22" s="80">
        <v>17819.460726775371</v>
      </c>
      <c r="E22" s="80">
        <v>19698.994382757293</v>
      </c>
      <c r="F22" s="80">
        <v>21426.712546048639</v>
      </c>
      <c r="G22" s="309">
        <v>8848</v>
      </c>
      <c r="H22" s="80">
        <v>13013.748357883102</v>
      </c>
      <c r="I22" s="80">
        <v>25966.840639150669</v>
      </c>
      <c r="J22" s="80">
        <v>23268</v>
      </c>
      <c r="K22" s="309">
        <v>14170.429754918538</v>
      </c>
    </row>
    <row r="23" spans="1:12" ht="14.1" customHeight="1">
      <c r="A23" s="46" t="s">
        <v>136</v>
      </c>
      <c r="B23" s="82">
        <v>2366104</v>
      </c>
      <c r="C23" s="306">
        <v>2422602</v>
      </c>
      <c r="D23" s="82">
        <v>2469111</v>
      </c>
      <c r="E23" s="82">
        <v>2554703</v>
      </c>
      <c r="F23" s="82">
        <v>2634512</v>
      </c>
      <c r="G23" s="306">
        <v>2760428</v>
      </c>
      <c r="H23" s="82">
        <v>2816214</v>
      </c>
      <c r="I23" s="82">
        <v>2845079</v>
      </c>
      <c r="J23" s="82">
        <v>2870496</v>
      </c>
      <c r="K23" s="310">
        <v>2915379</v>
      </c>
    </row>
    <row r="24" spans="1:12" ht="14.1" customHeight="1">
      <c r="A24" s="45" t="s">
        <v>130</v>
      </c>
      <c r="B24" s="73">
        <v>0.83</v>
      </c>
      <c r="C24" s="307">
        <v>0.83</v>
      </c>
      <c r="D24" s="73">
        <v>0.83</v>
      </c>
      <c r="E24" s="73">
        <v>0.86180000000000001</v>
      </c>
      <c r="F24" s="73">
        <v>0.86180000000000001</v>
      </c>
      <c r="G24" s="307">
        <v>0.86180000000000001</v>
      </c>
      <c r="H24" s="73">
        <v>0.86199999999999999</v>
      </c>
      <c r="I24" s="73">
        <v>0.86180000000000001</v>
      </c>
      <c r="J24" s="73">
        <v>0.86180000000000001</v>
      </c>
      <c r="K24" s="307">
        <v>0.95879999999999999</v>
      </c>
    </row>
    <row r="25" spans="1:12" ht="14.1" customHeight="1">
      <c r="A25" s="45" t="s">
        <v>128</v>
      </c>
      <c r="B25" s="73">
        <v>0.97399999999999998</v>
      </c>
      <c r="C25" s="307">
        <v>0.97599999999999998</v>
      </c>
      <c r="D25" s="73">
        <v>0.97799999999999998</v>
      </c>
      <c r="E25" s="73">
        <v>0.98</v>
      </c>
      <c r="F25" s="73">
        <v>0.98040000000000005</v>
      </c>
      <c r="G25" s="307">
        <v>0.98429999999999995</v>
      </c>
      <c r="H25" s="73">
        <v>0.98599999999999999</v>
      </c>
      <c r="I25" s="73">
        <v>0.99</v>
      </c>
      <c r="J25" s="73" t="s">
        <v>261</v>
      </c>
      <c r="K25" s="307">
        <v>0.99109999999999998</v>
      </c>
    </row>
    <row r="26" spans="1:12" ht="14.1" customHeight="1">
      <c r="A26" s="46"/>
      <c r="B26" s="149"/>
      <c r="C26" s="314"/>
      <c r="D26" s="149"/>
      <c r="E26" s="149"/>
      <c r="F26" s="149"/>
      <c r="G26" s="314"/>
      <c r="H26" s="149"/>
      <c r="I26" s="149"/>
      <c r="J26" s="149"/>
      <c r="K26" s="314"/>
    </row>
    <row r="27" spans="1:12" ht="14.1" customHeight="1">
      <c r="A27" s="55" t="s">
        <v>80</v>
      </c>
      <c r="B27" s="61"/>
      <c r="C27" s="305"/>
      <c r="D27" s="61"/>
      <c r="E27" s="61"/>
      <c r="F27" s="61"/>
      <c r="G27" s="305"/>
      <c r="H27" s="61"/>
      <c r="I27" s="61"/>
      <c r="J27" s="61"/>
      <c r="K27" s="305"/>
    </row>
    <row r="28" spans="1:12" ht="14.1" customHeight="1">
      <c r="A28" s="46"/>
      <c r="B28" s="56"/>
      <c r="C28" s="314"/>
      <c r="D28" s="56"/>
      <c r="E28" s="56"/>
      <c r="F28" s="56"/>
      <c r="G28" s="314"/>
      <c r="H28" s="56"/>
      <c r="I28" s="56"/>
      <c r="J28" s="56"/>
      <c r="K28" s="314"/>
    </row>
    <row r="29" spans="1:12" ht="14.1" customHeight="1">
      <c r="A29" s="54" t="s">
        <v>104</v>
      </c>
      <c r="B29" s="149"/>
      <c r="C29" s="314"/>
      <c r="D29" s="149"/>
      <c r="E29" s="149"/>
      <c r="F29" s="149"/>
      <c r="G29" s="314"/>
      <c r="H29" s="149"/>
      <c r="I29" s="149"/>
      <c r="J29" s="149"/>
      <c r="K29" s="314"/>
    </row>
    <row r="30" spans="1:12" ht="14.1" customHeight="1">
      <c r="A30" s="123" t="s">
        <v>168</v>
      </c>
      <c r="B30" s="75">
        <v>1447961</v>
      </c>
      <c r="C30" s="304">
        <v>1440696</v>
      </c>
      <c r="D30" s="75">
        <v>1437116</v>
      </c>
      <c r="E30" s="75">
        <v>1422589</v>
      </c>
      <c r="F30" s="75">
        <v>1423761</v>
      </c>
      <c r="G30" s="304">
        <v>1425319</v>
      </c>
      <c r="H30" s="75">
        <v>1420725</v>
      </c>
      <c r="I30" s="75">
        <v>1411972</v>
      </c>
      <c r="J30" s="75">
        <v>1401632</v>
      </c>
      <c r="K30" s="304">
        <v>1391050</v>
      </c>
    </row>
    <row r="31" spans="1:12" ht="14.1" customHeight="1">
      <c r="A31" s="45" t="s">
        <v>81</v>
      </c>
      <c r="B31" s="80">
        <v>729518.74866649986</v>
      </c>
      <c r="C31" s="304">
        <v>671141.0298593333</v>
      </c>
      <c r="D31" s="80">
        <v>642249.82715099992</v>
      </c>
      <c r="E31" s="80">
        <v>685638.49487316667</v>
      </c>
      <c r="F31" s="80">
        <v>736102</v>
      </c>
      <c r="G31" s="304">
        <v>692946</v>
      </c>
      <c r="H31" s="80">
        <v>659850.10634999978</v>
      </c>
      <c r="I31" s="80">
        <v>656333.26471666596</v>
      </c>
      <c r="J31" s="80">
        <v>680443</v>
      </c>
      <c r="K31" s="303">
        <v>598018.28435000009</v>
      </c>
      <c r="L31" s="513"/>
    </row>
    <row r="32" spans="1:12" ht="14.1" customHeight="1">
      <c r="A32" s="51" t="s">
        <v>134</v>
      </c>
      <c r="B32" s="75">
        <v>167.09138900601272</v>
      </c>
      <c r="C32" s="304">
        <v>154.88773630199884</v>
      </c>
      <c r="D32" s="75">
        <v>148.90826324599928</v>
      </c>
      <c r="E32" s="75">
        <v>159</v>
      </c>
      <c r="F32" s="75">
        <v>172</v>
      </c>
      <c r="G32" s="304">
        <v>162</v>
      </c>
      <c r="H32" s="75">
        <v>155</v>
      </c>
      <c r="I32" s="75">
        <v>154</v>
      </c>
      <c r="J32" s="75">
        <v>161</v>
      </c>
      <c r="K32" s="304">
        <v>142.81047884340592</v>
      </c>
      <c r="L32" s="513"/>
    </row>
    <row r="33" spans="1:11" ht="14.1" customHeight="1">
      <c r="A33" s="51" t="s">
        <v>166</v>
      </c>
      <c r="B33" s="75">
        <v>2592.0831408892359</v>
      </c>
      <c r="C33" s="304">
        <v>2649.1545679799856</v>
      </c>
      <c r="D33" s="75">
        <v>2532.7743176127742</v>
      </c>
      <c r="E33" s="75">
        <v>2502</v>
      </c>
      <c r="F33" s="75">
        <v>2455</v>
      </c>
      <c r="G33" s="304">
        <v>2405</v>
      </c>
      <c r="H33" s="75">
        <v>2380</v>
      </c>
      <c r="I33" s="75">
        <v>2340</v>
      </c>
      <c r="J33" s="75">
        <v>2337</v>
      </c>
      <c r="K33" s="304">
        <v>2397.1957441056729</v>
      </c>
    </row>
    <row r="34" spans="1:11" ht="14.1" customHeight="1">
      <c r="A34" s="46"/>
      <c r="B34" s="73"/>
      <c r="C34" s="315"/>
      <c r="D34" s="73"/>
      <c r="E34" s="73"/>
      <c r="F34" s="73"/>
      <c r="G34" s="315"/>
      <c r="H34" s="73"/>
      <c r="I34" s="73"/>
      <c r="J34" s="73"/>
      <c r="K34" s="315"/>
    </row>
    <row r="35" spans="1:11" ht="14.1" customHeight="1">
      <c r="A35" s="54" t="s">
        <v>82</v>
      </c>
      <c r="B35" s="73"/>
      <c r="C35" s="315"/>
      <c r="D35" s="73"/>
      <c r="E35" s="73"/>
      <c r="F35" s="73"/>
      <c r="G35" s="315"/>
      <c r="H35" s="73"/>
      <c r="I35" s="73"/>
      <c r="J35" s="73"/>
      <c r="K35" s="315"/>
    </row>
    <row r="36" spans="1:11" ht="14.1" customHeight="1">
      <c r="A36" s="46" t="s">
        <v>250</v>
      </c>
      <c r="B36" s="83">
        <v>0.38318726016884114</v>
      </c>
      <c r="C36" s="308">
        <v>0.38238145861594125</v>
      </c>
      <c r="D36" s="83">
        <v>0.38076110166375499</v>
      </c>
      <c r="E36" s="83">
        <v>0.3769351034852611</v>
      </c>
      <c r="F36" s="83">
        <v>0.37803016924208976</v>
      </c>
      <c r="G36" s="308">
        <v>0.37823774954627948</v>
      </c>
      <c r="H36" s="83" t="s">
        <v>238</v>
      </c>
      <c r="I36" s="83">
        <v>0.376</v>
      </c>
      <c r="J36" s="83">
        <v>0.377</v>
      </c>
      <c r="K36" s="308" t="s">
        <v>268</v>
      </c>
    </row>
    <row r="37" spans="1:11" ht="14.1" customHeight="1">
      <c r="A37" s="50" t="s">
        <v>83</v>
      </c>
      <c r="B37" s="78">
        <v>581744</v>
      </c>
      <c r="C37" s="316">
        <v>579706</v>
      </c>
      <c r="D37" s="78">
        <v>577325</v>
      </c>
      <c r="E37" s="78">
        <v>566956</v>
      </c>
      <c r="F37" s="78">
        <v>562243</v>
      </c>
      <c r="G37" s="316">
        <v>559046</v>
      </c>
      <c r="H37" s="78">
        <v>554192</v>
      </c>
      <c r="I37" s="78">
        <v>549694</v>
      </c>
      <c r="J37" s="78">
        <v>547806</v>
      </c>
      <c r="K37" s="316">
        <v>548450</v>
      </c>
    </row>
    <row r="38" spans="1:11" ht="14.1" customHeight="1">
      <c r="A38" s="50" t="s">
        <v>84</v>
      </c>
      <c r="B38" s="78">
        <v>341903</v>
      </c>
      <c r="C38" s="316">
        <v>344699</v>
      </c>
      <c r="D38" s="78">
        <v>348224</v>
      </c>
      <c r="E38" s="78">
        <v>346557</v>
      </c>
      <c r="F38" s="78">
        <v>352738</v>
      </c>
      <c r="G38" s="316">
        <v>362979</v>
      </c>
      <c r="H38" s="78">
        <v>366451</v>
      </c>
      <c r="I38" s="78">
        <v>370061</v>
      </c>
      <c r="J38" s="78">
        <v>374478</v>
      </c>
      <c r="K38" s="316">
        <v>378796</v>
      </c>
    </row>
    <row r="39" spans="1:11" ht="14.1" customHeight="1">
      <c r="A39" s="50" t="s">
        <v>85</v>
      </c>
      <c r="B39" s="78">
        <v>77421</v>
      </c>
      <c r="C39" s="316">
        <v>84183</v>
      </c>
      <c r="D39" s="78">
        <v>93015</v>
      </c>
      <c r="E39" s="78">
        <v>102003</v>
      </c>
      <c r="F39" s="78">
        <v>115164</v>
      </c>
      <c r="G39" s="316">
        <v>127812</v>
      </c>
      <c r="H39" s="78">
        <v>141885</v>
      </c>
      <c r="I39" s="78">
        <v>153828</v>
      </c>
      <c r="J39" s="78">
        <v>166229</v>
      </c>
      <c r="K39" s="316">
        <v>177210</v>
      </c>
    </row>
    <row r="40" spans="1:11" ht="14.1" customHeight="1">
      <c r="A40" s="51" t="s">
        <v>86</v>
      </c>
      <c r="B40" s="74">
        <v>1001068</v>
      </c>
      <c r="C40" s="302">
        <v>1008588</v>
      </c>
      <c r="D40" s="74">
        <v>1018564</v>
      </c>
      <c r="E40" s="74">
        <v>1015516</v>
      </c>
      <c r="F40" s="74">
        <v>1030145</v>
      </c>
      <c r="G40" s="302">
        <v>1049837</v>
      </c>
      <c r="H40" s="74">
        <v>1062528</v>
      </c>
      <c r="I40" s="74">
        <v>1073583</v>
      </c>
      <c r="J40" s="74">
        <f>SUM(J37:J39)</f>
        <v>1088513</v>
      </c>
      <c r="K40" s="302">
        <v>1104456</v>
      </c>
    </row>
    <row r="41" spans="1:11" ht="14.1" customHeight="1">
      <c r="A41" s="51" t="s">
        <v>87</v>
      </c>
      <c r="B41" s="74">
        <v>3596.9126666598763</v>
      </c>
      <c r="C41" s="302">
        <v>3747.3147957249553</v>
      </c>
      <c r="D41" s="74">
        <v>3521.2661906968092</v>
      </c>
      <c r="E41" s="74">
        <v>3557</v>
      </c>
      <c r="F41" s="74">
        <v>3486</v>
      </c>
      <c r="G41" s="302">
        <v>3563</v>
      </c>
      <c r="H41" s="74">
        <v>3461</v>
      </c>
      <c r="I41" s="74">
        <v>3494</v>
      </c>
      <c r="J41" s="74">
        <v>3546</v>
      </c>
      <c r="K41" s="302">
        <v>3534</v>
      </c>
    </row>
    <row r="42" spans="1:11" ht="14.1" customHeight="1">
      <c r="A42" s="51" t="s">
        <v>88</v>
      </c>
      <c r="B42" s="74">
        <v>27802</v>
      </c>
      <c r="C42" s="302">
        <v>27824</v>
      </c>
      <c r="D42" s="74">
        <v>26622</v>
      </c>
      <c r="E42" s="74">
        <v>25802</v>
      </c>
      <c r="F42" s="74">
        <v>25986</v>
      </c>
      <c r="G42" s="302">
        <v>34089</v>
      </c>
      <c r="H42" s="74">
        <v>33632</v>
      </c>
      <c r="I42" s="74">
        <v>33200</v>
      </c>
      <c r="J42" s="74">
        <v>31186</v>
      </c>
      <c r="K42" s="302">
        <v>30596</v>
      </c>
    </row>
    <row r="43" spans="1:11" ht="14.1" customHeight="1">
      <c r="A43" s="45"/>
      <c r="B43" s="73"/>
      <c r="C43" s="315"/>
      <c r="D43" s="73"/>
      <c r="E43" s="73"/>
      <c r="F43" s="73"/>
      <c r="G43" s="315"/>
      <c r="H43" s="73"/>
      <c r="I43" s="73"/>
      <c r="J43" s="73"/>
      <c r="K43" s="315"/>
    </row>
    <row r="44" spans="1:11" ht="14.1" customHeight="1">
      <c r="A44" s="54" t="s">
        <v>89</v>
      </c>
      <c r="B44" s="73"/>
      <c r="C44" s="315"/>
      <c r="D44" s="73"/>
      <c r="E44" s="73"/>
      <c r="F44" s="73"/>
      <c r="G44" s="315"/>
      <c r="H44" s="73"/>
      <c r="I44" s="73"/>
      <c r="J44" s="73"/>
      <c r="K44" s="315"/>
    </row>
    <row r="45" spans="1:11" ht="14.1" customHeight="1">
      <c r="A45" s="46" t="s">
        <v>251</v>
      </c>
      <c r="B45" s="83">
        <v>0.2754420485005708</v>
      </c>
      <c r="C45" s="311">
        <v>0.27489999999999998</v>
      </c>
      <c r="D45" s="83">
        <v>0.27560000000000001</v>
      </c>
      <c r="E45" s="83">
        <v>0.27400000000000002</v>
      </c>
      <c r="F45" s="83">
        <v>0.28199999999999997</v>
      </c>
      <c r="G45" s="311">
        <v>0.28489999999999999</v>
      </c>
      <c r="H45" s="83">
        <v>0.28599999999999998</v>
      </c>
      <c r="I45" s="83">
        <v>0.28899999999999998</v>
      </c>
      <c r="J45" s="83">
        <v>0.29199999999999998</v>
      </c>
      <c r="K45" s="311" t="s">
        <v>269</v>
      </c>
    </row>
    <row r="46" spans="1:11" ht="14.1" customHeight="1">
      <c r="A46" s="50" t="s">
        <v>90</v>
      </c>
      <c r="B46" s="80">
        <v>147978</v>
      </c>
      <c r="C46" s="303">
        <v>141120</v>
      </c>
      <c r="D46" s="80">
        <v>134851</v>
      </c>
      <c r="E46" s="80">
        <v>128998.5</v>
      </c>
      <c r="F46" s="80">
        <v>126088</v>
      </c>
      <c r="G46" s="303">
        <v>131047.5</v>
      </c>
      <c r="H46" s="80">
        <v>126967</v>
      </c>
      <c r="I46" s="80">
        <v>121849</v>
      </c>
      <c r="J46" s="80">
        <v>115200</v>
      </c>
      <c r="K46" s="303">
        <v>109845</v>
      </c>
    </row>
    <row r="47" spans="1:11" ht="14.1" customHeight="1">
      <c r="A47" s="50" t="s">
        <v>91</v>
      </c>
      <c r="B47" s="80">
        <v>304171</v>
      </c>
      <c r="C47" s="303">
        <v>302417</v>
      </c>
      <c r="D47" s="80">
        <v>298558</v>
      </c>
      <c r="E47" s="80">
        <v>290012</v>
      </c>
      <c r="F47" s="80">
        <v>287717</v>
      </c>
      <c r="G47" s="303">
        <v>284324</v>
      </c>
      <c r="H47" s="80">
        <v>279418</v>
      </c>
      <c r="I47" s="80">
        <v>275886</v>
      </c>
      <c r="J47" s="80">
        <v>274556</v>
      </c>
      <c r="K47" s="303">
        <v>270065</v>
      </c>
    </row>
    <row r="48" spans="1:11" ht="14.1" customHeight="1">
      <c r="A48" s="50" t="s">
        <v>92</v>
      </c>
      <c r="B48" s="80">
        <v>511671</v>
      </c>
      <c r="C48" s="303">
        <v>527772</v>
      </c>
      <c r="D48" s="80">
        <v>545283</v>
      </c>
      <c r="E48" s="80">
        <v>550002</v>
      </c>
      <c r="F48" s="80">
        <v>571169</v>
      </c>
      <c r="G48" s="303">
        <v>590869</v>
      </c>
      <c r="H48" s="80">
        <v>609807</v>
      </c>
      <c r="I48" s="80">
        <v>628797</v>
      </c>
      <c r="J48" s="80">
        <v>649115</v>
      </c>
      <c r="K48" s="303">
        <v>665009</v>
      </c>
    </row>
    <row r="49" spans="1:11" ht="14.1" customHeight="1">
      <c r="A49" s="51" t="s">
        <v>93</v>
      </c>
      <c r="B49" s="75">
        <v>963820</v>
      </c>
      <c r="C49" s="304">
        <v>971309</v>
      </c>
      <c r="D49" s="75">
        <v>978692</v>
      </c>
      <c r="E49" s="75">
        <v>969012.5</v>
      </c>
      <c r="F49" s="75">
        <v>984974</v>
      </c>
      <c r="G49" s="304">
        <v>1006240.5</v>
      </c>
      <c r="H49" s="75">
        <v>1016192</v>
      </c>
      <c r="I49" s="75">
        <v>1026532</v>
      </c>
      <c r="J49" s="75">
        <f>SUM(J46:J48)</f>
        <v>1038871</v>
      </c>
      <c r="K49" s="304">
        <f>SUM(K46:K48)</f>
        <v>1044919</v>
      </c>
    </row>
    <row r="50" spans="1:11" ht="14.1" customHeight="1">
      <c r="A50" s="46" t="s">
        <v>94</v>
      </c>
      <c r="B50" s="75">
        <v>3280</v>
      </c>
      <c r="C50" s="304">
        <v>3420.4340013669334</v>
      </c>
      <c r="D50" s="75">
        <v>3301.6443899758656</v>
      </c>
      <c r="E50" s="75">
        <v>3325</v>
      </c>
      <c r="F50" s="75">
        <v>3512</v>
      </c>
      <c r="G50" s="304">
        <v>3493</v>
      </c>
      <c r="H50" s="75">
        <v>3479</v>
      </c>
      <c r="I50" s="75">
        <v>3437</v>
      </c>
      <c r="J50" s="75">
        <v>3606</v>
      </c>
      <c r="K50" s="304">
        <v>3461.3332514168637</v>
      </c>
    </row>
    <row r="51" spans="1:11" ht="14.1" customHeight="1">
      <c r="A51" s="45"/>
      <c r="B51" s="73"/>
      <c r="C51" s="315"/>
      <c r="D51" s="73"/>
      <c r="E51" s="73"/>
      <c r="F51" s="73"/>
      <c r="G51" s="315"/>
      <c r="H51" s="73"/>
      <c r="I51" s="73"/>
      <c r="J51" s="73"/>
      <c r="K51" s="315"/>
    </row>
    <row r="52" spans="1:11" ht="14.1" customHeight="1">
      <c r="A52" s="54" t="s">
        <v>113</v>
      </c>
      <c r="B52" s="73"/>
      <c r="C52" s="315"/>
      <c r="D52" s="73"/>
      <c r="E52" s="73"/>
      <c r="F52" s="73"/>
      <c r="G52" s="315"/>
      <c r="H52" s="73"/>
      <c r="I52" s="73"/>
      <c r="J52" s="73"/>
      <c r="K52" s="315"/>
    </row>
    <row r="53" spans="1:11" ht="14.1" customHeight="1">
      <c r="A53" s="46" t="s">
        <v>114</v>
      </c>
      <c r="B53" s="75">
        <v>95679</v>
      </c>
      <c r="C53" s="304">
        <v>94662</v>
      </c>
      <c r="D53" s="75">
        <v>93572</v>
      </c>
      <c r="E53" s="75">
        <v>92486</v>
      </c>
      <c r="F53" s="75">
        <v>91488</v>
      </c>
      <c r="G53" s="304">
        <v>90509</v>
      </c>
      <c r="H53" s="75">
        <v>89372</v>
      </c>
      <c r="I53" s="75">
        <v>0</v>
      </c>
      <c r="J53" s="75">
        <v>0</v>
      </c>
      <c r="K53" s="304">
        <v>0</v>
      </c>
    </row>
    <row r="54" spans="1:11" ht="14.1" customHeight="1">
      <c r="A54" s="63" t="s">
        <v>115</v>
      </c>
      <c r="B54" s="81">
        <v>256</v>
      </c>
      <c r="C54" s="301">
        <v>256</v>
      </c>
      <c r="D54" s="81">
        <v>256</v>
      </c>
      <c r="E54" s="81">
        <v>0</v>
      </c>
      <c r="F54" s="81">
        <v>0</v>
      </c>
      <c r="G54" s="301">
        <v>0</v>
      </c>
      <c r="H54" s="81">
        <v>0</v>
      </c>
      <c r="I54" s="81">
        <v>0</v>
      </c>
      <c r="J54" s="81">
        <v>0</v>
      </c>
      <c r="K54" s="301">
        <v>0</v>
      </c>
    </row>
    <row r="55" spans="1:11" ht="14.1" customHeight="1">
      <c r="A55" s="46"/>
      <c r="B55" s="73"/>
      <c r="C55" s="304"/>
      <c r="D55" s="73"/>
      <c r="E55" s="73"/>
      <c r="F55" s="73"/>
      <c r="G55" s="304"/>
      <c r="H55" s="73"/>
      <c r="I55" s="73"/>
      <c r="J55" s="73"/>
      <c r="K55" s="304"/>
    </row>
    <row r="56" spans="1:11" ht="14.1" customHeight="1">
      <c r="A56" s="46"/>
      <c r="B56" s="73"/>
      <c r="C56" s="315"/>
      <c r="D56" s="73"/>
      <c r="E56" s="73"/>
      <c r="F56" s="73"/>
      <c r="G56" s="315"/>
      <c r="H56" s="73"/>
      <c r="I56" s="73"/>
      <c r="J56" s="73"/>
      <c r="K56" s="315"/>
    </row>
    <row r="57" spans="1:11" ht="14.1" customHeight="1">
      <c r="A57" s="54" t="s">
        <v>78</v>
      </c>
      <c r="B57" s="73"/>
      <c r="C57" s="315"/>
      <c r="D57" s="73"/>
      <c r="E57" s="73"/>
      <c r="F57" s="73"/>
      <c r="G57" s="315"/>
      <c r="H57" s="73"/>
      <c r="I57" s="73"/>
      <c r="J57" s="73"/>
      <c r="K57" s="315"/>
    </row>
    <row r="58" spans="1:11" ht="3.75" customHeight="1">
      <c r="A58" s="45"/>
      <c r="B58" s="73"/>
      <c r="C58" s="315"/>
      <c r="D58" s="73"/>
      <c r="E58" s="73"/>
      <c r="F58" s="73"/>
      <c r="G58" s="315"/>
      <c r="H58" s="73"/>
      <c r="I58" s="73"/>
      <c r="J58" s="73"/>
      <c r="K58" s="315"/>
    </row>
    <row r="59" spans="1:11" ht="14.1" customHeight="1">
      <c r="A59" s="55" t="s">
        <v>95</v>
      </c>
      <c r="B59" s="62"/>
      <c r="C59" s="312"/>
      <c r="D59" s="62"/>
      <c r="E59" s="62"/>
      <c r="F59" s="62"/>
      <c r="G59" s="312"/>
      <c r="H59" s="62"/>
      <c r="I59" s="62"/>
      <c r="J59" s="62"/>
      <c r="K59" s="312"/>
    </row>
    <row r="60" spans="1:11" ht="14.1" customHeight="1">
      <c r="A60" s="46"/>
      <c r="B60" s="59"/>
      <c r="C60" s="315"/>
      <c r="D60" s="59"/>
      <c r="E60" s="59"/>
      <c r="F60" s="59"/>
      <c r="G60" s="315"/>
      <c r="H60" s="59"/>
      <c r="I60" s="59"/>
      <c r="J60" s="59"/>
      <c r="K60" s="315"/>
    </row>
    <row r="61" spans="1:11" ht="14.1" customHeight="1">
      <c r="A61" s="46" t="s">
        <v>252</v>
      </c>
      <c r="B61" s="76">
        <v>1.0444200385356455</v>
      </c>
      <c r="C61" s="300">
        <v>1.0446488439306358</v>
      </c>
      <c r="D61" s="76">
        <v>1.087</v>
      </c>
      <c r="E61" s="76">
        <v>1.0580000000000001</v>
      </c>
      <c r="F61" s="76">
        <v>1.0629999999999999</v>
      </c>
      <c r="G61" s="300">
        <v>1.0649999999999999</v>
      </c>
      <c r="H61" s="76">
        <v>1.1080000000000001</v>
      </c>
      <c r="I61" s="76">
        <v>1.0609999999999999</v>
      </c>
      <c r="J61" s="76">
        <v>1.0389999999999999</v>
      </c>
      <c r="K61" s="300">
        <v>1.03131021194605</v>
      </c>
    </row>
    <row r="62" spans="1:11" ht="14.1" customHeight="1">
      <c r="A62" s="46" t="s">
        <v>253</v>
      </c>
      <c r="B62" s="76">
        <v>0.47882775516830428</v>
      </c>
      <c r="C62" s="300">
        <v>0.48306743560977566</v>
      </c>
      <c r="D62" s="76">
        <v>0.505</v>
      </c>
      <c r="E62" s="76">
        <v>0.502</v>
      </c>
      <c r="F62" s="76">
        <v>0.49399999999999999</v>
      </c>
      <c r="G62" s="300">
        <v>0.48599999999999999</v>
      </c>
      <c r="H62" s="76">
        <v>0.49299999999999999</v>
      </c>
      <c r="I62" s="76">
        <v>0.48599999999999999</v>
      </c>
      <c r="J62" s="76">
        <v>0.48599999999999999</v>
      </c>
      <c r="K62" s="300">
        <v>0.48388603456328816</v>
      </c>
    </row>
    <row r="63" spans="1:11" ht="14.1" customHeight="1">
      <c r="A63" s="52" t="s">
        <v>96</v>
      </c>
      <c r="B63" s="75">
        <v>1218112</v>
      </c>
      <c r="C63" s="304">
        <v>1220698</v>
      </c>
      <c r="D63" s="75">
        <v>1280724</v>
      </c>
      <c r="E63" s="75">
        <v>1257887</v>
      </c>
      <c r="F63" s="75">
        <v>1232970</v>
      </c>
      <c r="G63" s="304">
        <v>1209184</v>
      </c>
      <c r="H63" s="75">
        <v>1253883</v>
      </c>
      <c r="I63" s="75">
        <v>1203228</v>
      </c>
      <c r="J63" s="75">
        <v>1174266</v>
      </c>
      <c r="K63" s="304">
        <v>1172368</v>
      </c>
    </row>
    <row r="64" spans="1:11" ht="14.1" customHeight="1">
      <c r="A64" s="53" t="s">
        <v>97</v>
      </c>
      <c r="B64" s="73">
        <v>0.38495064493248571</v>
      </c>
      <c r="C64" s="315">
        <v>0.39631669749602277</v>
      </c>
      <c r="D64" s="73">
        <v>0.39331133604629737</v>
      </c>
      <c r="E64" s="73">
        <v>0.41899999999999998</v>
      </c>
      <c r="F64" s="73">
        <v>0.44400000000000001</v>
      </c>
      <c r="G64" s="315">
        <v>0.45700000000000002</v>
      </c>
      <c r="H64" s="73">
        <v>0.44600000000000001</v>
      </c>
      <c r="I64" s="73">
        <v>0.47199999999999998</v>
      </c>
      <c r="J64" s="73">
        <v>0.48899999999999999</v>
      </c>
      <c r="K64" s="315">
        <v>0.4985713372675174</v>
      </c>
    </row>
    <row r="65" spans="1:12" ht="14.1" customHeight="1">
      <c r="A65" s="46" t="s">
        <v>105</v>
      </c>
      <c r="B65" s="77">
        <v>206.65441249010573</v>
      </c>
      <c r="C65" s="299">
        <v>219.10311406363144</v>
      </c>
      <c r="D65" s="77">
        <v>218.40902640618029</v>
      </c>
      <c r="E65" s="77">
        <v>216</v>
      </c>
      <c r="F65" s="77">
        <v>208</v>
      </c>
      <c r="G65" s="299">
        <v>221</v>
      </c>
      <c r="H65" s="77">
        <v>221</v>
      </c>
      <c r="I65" s="77">
        <v>227</v>
      </c>
      <c r="J65" s="77">
        <v>219</v>
      </c>
      <c r="K65" s="299">
        <v>234</v>
      </c>
      <c r="L65" s="513"/>
    </row>
    <row r="66" spans="1:12" ht="14.1" customHeight="1">
      <c r="A66" s="46" t="s">
        <v>98</v>
      </c>
      <c r="B66" s="75">
        <v>1575.7833505221486</v>
      </c>
      <c r="C66" s="304">
        <v>1634.1902978304522</v>
      </c>
      <c r="D66" s="75">
        <v>1815.57601205371</v>
      </c>
      <c r="E66" s="75">
        <v>1648</v>
      </c>
      <c r="F66" s="75">
        <v>1603</v>
      </c>
      <c r="G66" s="304">
        <v>1679</v>
      </c>
      <c r="H66" s="75">
        <v>1823</v>
      </c>
      <c r="I66" s="75">
        <v>1655</v>
      </c>
      <c r="J66" s="75">
        <v>1738</v>
      </c>
      <c r="K66" s="304">
        <v>1837.0311999999999</v>
      </c>
    </row>
    <row r="67" spans="1:12" ht="14.1" customHeight="1">
      <c r="A67" s="46"/>
      <c r="B67" s="73"/>
      <c r="C67" s="315"/>
      <c r="D67" s="73"/>
      <c r="E67" s="73"/>
      <c r="F67" s="73"/>
      <c r="G67" s="315"/>
      <c r="H67" s="73"/>
      <c r="I67" s="73"/>
      <c r="J67" s="73"/>
      <c r="K67" s="315"/>
    </row>
    <row r="68" spans="1:12" ht="14.1" customHeight="1">
      <c r="A68" s="55" t="s">
        <v>80</v>
      </c>
      <c r="B68" s="58"/>
      <c r="C68" s="312"/>
      <c r="D68" s="58"/>
      <c r="E68" s="58"/>
      <c r="F68" s="58"/>
      <c r="G68" s="312"/>
      <c r="H68" s="58"/>
      <c r="I68" s="58"/>
      <c r="J68" s="58"/>
      <c r="K68" s="312"/>
    </row>
    <row r="69" spans="1:12" ht="14.1" customHeight="1">
      <c r="A69" s="45"/>
      <c r="B69" s="59"/>
      <c r="C69" s="315"/>
      <c r="D69" s="59"/>
      <c r="E69" s="59"/>
      <c r="F69" s="59"/>
      <c r="G69" s="315"/>
      <c r="H69" s="59"/>
      <c r="I69" s="59"/>
      <c r="J69" s="59"/>
      <c r="K69" s="315"/>
    </row>
    <row r="70" spans="1:12" ht="14.1" customHeight="1">
      <c r="A70" s="54" t="s">
        <v>104</v>
      </c>
      <c r="B70" s="73"/>
      <c r="C70" s="315"/>
      <c r="D70" s="73"/>
      <c r="E70" s="73"/>
      <c r="F70" s="73"/>
      <c r="G70" s="315"/>
      <c r="H70" s="73"/>
      <c r="I70" s="73"/>
      <c r="J70" s="73"/>
      <c r="K70" s="315"/>
    </row>
    <row r="71" spans="1:12" ht="14.1" customHeight="1">
      <c r="A71" s="45" t="s">
        <v>106</v>
      </c>
      <c r="B71" s="73">
        <v>0.112</v>
      </c>
      <c r="C71" s="315">
        <v>0.10999470134874759</v>
      </c>
      <c r="D71" s="73">
        <v>0.10910741811175337</v>
      </c>
      <c r="E71" s="73">
        <v>0.108</v>
      </c>
      <c r="F71" s="73">
        <v>0.107</v>
      </c>
      <c r="G71" s="315">
        <v>0.106</v>
      </c>
      <c r="H71" s="73" t="s">
        <v>239</v>
      </c>
      <c r="I71" s="73">
        <v>0.105</v>
      </c>
      <c r="J71" s="73">
        <v>0.104</v>
      </c>
      <c r="K71" s="315">
        <v>0.10456242600856024</v>
      </c>
    </row>
    <row r="72" spans="1:12" ht="14.1" customHeight="1">
      <c r="A72" s="130" t="s">
        <v>168</v>
      </c>
      <c r="B72" s="74">
        <v>221245</v>
      </c>
      <c r="C72" s="302">
        <v>219502</v>
      </c>
      <c r="D72" s="74">
        <v>219564</v>
      </c>
      <c r="E72" s="74">
        <v>216832</v>
      </c>
      <c r="F72" s="74">
        <v>213938</v>
      </c>
      <c r="G72" s="302">
        <v>212522</v>
      </c>
      <c r="H72" s="74">
        <v>210858</v>
      </c>
      <c r="I72" s="74">
        <v>210889</v>
      </c>
      <c r="J72" s="74">
        <v>209039</v>
      </c>
      <c r="K72" s="302">
        <v>209562</v>
      </c>
    </row>
    <row r="73" spans="1:12" ht="14.1" customHeight="1">
      <c r="A73" s="152" t="s">
        <v>169</v>
      </c>
      <c r="B73" s="74">
        <v>48352</v>
      </c>
      <c r="C73" s="302">
        <v>44538.932576666593</v>
      </c>
      <c r="D73" s="74">
        <v>41934.265169999999</v>
      </c>
      <c r="E73" s="74">
        <v>41543.524563333303</v>
      </c>
      <c r="F73" s="74">
        <v>40245</v>
      </c>
      <c r="G73" s="302">
        <v>37553</v>
      </c>
      <c r="H73" s="74">
        <v>36975.425333333391</v>
      </c>
      <c r="I73" s="74">
        <v>37088</v>
      </c>
      <c r="J73" s="74">
        <v>36056</v>
      </c>
      <c r="K73" s="302">
        <v>34074.463000000003</v>
      </c>
    </row>
    <row r="74" spans="1:12" ht="14.1" customHeight="1">
      <c r="A74" s="122"/>
      <c r="B74" s="73"/>
      <c r="C74" s="315"/>
      <c r="D74" s="73"/>
      <c r="E74" s="73"/>
      <c r="F74" s="73"/>
      <c r="G74" s="315"/>
      <c r="H74" s="73"/>
      <c r="I74" s="73"/>
      <c r="J74" s="73"/>
      <c r="K74" s="315"/>
    </row>
    <row r="75" spans="1:12" ht="14.1" customHeight="1">
      <c r="A75" s="54" t="s">
        <v>107</v>
      </c>
      <c r="B75" s="73"/>
      <c r="C75" s="315"/>
      <c r="D75" s="73"/>
      <c r="E75" s="73"/>
      <c r="F75" s="73"/>
      <c r="G75" s="315"/>
      <c r="H75" s="73"/>
      <c r="I75" s="73"/>
      <c r="J75" s="73"/>
      <c r="K75" s="315"/>
    </row>
    <row r="76" spans="1:12" ht="14.1" customHeight="1">
      <c r="A76" s="50" t="s">
        <v>262</v>
      </c>
      <c r="B76" s="78">
        <v>164360</v>
      </c>
      <c r="C76" s="316">
        <v>164970</v>
      </c>
      <c r="D76" s="78">
        <v>166319</v>
      </c>
      <c r="E76" s="78">
        <v>165770</v>
      </c>
      <c r="F76" s="78">
        <v>165002</v>
      </c>
      <c r="G76" s="316">
        <v>165859</v>
      </c>
      <c r="H76" s="78">
        <v>166622</v>
      </c>
      <c r="I76" s="78">
        <v>168552</v>
      </c>
      <c r="J76" s="78">
        <v>168608</v>
      </c>
      <c r="K76" s="316">
        <v>171321</v>
      </c>
    </row>
    <row r="77" spans="1:12" ht="14.1" customHeight="1">
      <c r="A77" s="50" t="s">
        <v>263</v>
      </c>
      <c r="B77" s="78">
        <v>24287</v>
      </c>
      <c r="C77" s="316">
        <v>23731</v>
      </c>
      <c r="D77" s="78">
        <v>23806</v>
      </c>
      <c r="E77" s="78">
        <v>23678</v>
      </c>
      <c r="F77" s="78">
        <v>24018</v>
      </c>
      <c r="G77" s="316">
        <v>23798</v>
      </c>
      <c r="H77" s="78">
        <v>22851</v>
      </c>
      <c r="I77" s="78">
        <v>20965</v>
      </c>
      <c r="J77" s="78">
        <v>19110</v>
      </c>
      <c r="K77" s="316">
        <v>18608</v>
      </c>
    </row>
    <row r="78" spans="1:12" ht="14.1" customHeight="1">
      <c r="A78" s="46" t="s">
        <v>179</v>
      </c>
      <c r="B78" s="74">
        <v>188647</v>
      </c>
      <c r="C78" s="302">
        <v>188701</v>
      </c>
      <c r="D78" s="74">
        <v>190125</v>
      </c>
      <c r="E78" s="74">
        <v>189448</v>
      </c>
      <c r="F78" s="74">
        <v>189020</v>
      </c>
      <c r="G78" s="302">
        <v>189657</v>
      </c>
      <c r="H78" s="74">
        <v>189473</v>
      </c>
      <c r="I78" s="74">
        <v>189517</v>
      </c>
      <c r="J78" s="74">
        <f>SUM(J76:J77)</f>
        <v>187718</v>
      </c>
      <c r="K78" s="302">
        <v>189929</v>
      </c>
    </row>
    <row r="79" spans="1:12" ht="14.1" customHeight="1">
      <c r="A79" s="63" t="s">
        <v>108</v>
      </c>
      <c r="B79" s="79">
        <v>104203</v>
      </c>
      <c r="C79" s="298">
        <v>105432</v>
      </c>
      <c r="D79" s="79">
        <v>106726</v>
      </c>
      <c r="E79" s="79">
        <v>107672</v>
      </c>
      <c r="F79" s="79">
        <v>110797</v>
      </c>
      <c r="G79" s="298">
        <v>112436</v>
      </c>
      <c r="H79" s="79">
        <v>114205</v>
      </c>
      <c r="I79" s="79">
        <v>117481</v>
      </c>
      <c r="J79" s="79">
        <v>119094</v>
      </c>
      <c r="K79" s="298">
        <v>121734</v>
      </c>
    </row>
    <row r="80" spans="1:12" ht="14.1" customHeight="1">
      <c r="A80" s="283"/>
      <c r="B80" s="270"/>
      <c r="C80" s="270"/>
      <c r="D80" s="270"/>
      <c r="E80" s="270"/>
      <c r="F80" s="270"/>
      <c r="G80" s="270"/>
      <c r="H80" s="270"/>
      <c r="I80" s="270"/>
      <c r="J80" s="270"/>
    </row>
    <row r="81" spans="1:10" ht="14.1" customHeight="1">
      <c r="A81" s="45" t="s">
        <v>167</v>
      </c>
      <c r="C81" s="70"/>
      <c r="D81" s="70"/>
      <c r="E81" s="70"/>
      <c r="G81" s="70"/>
      <c r="H81" s="70"/>
      <c r="I81" s="70"/>
    </row>
    <row r="82" spans="1:10" ht="14.1" customHeight="1">
      <c r="A82" s="45" t="s">
        <v>247</v>
      </c>
      <c r="C82" s="70"/>
      <c r="D82" s="70"/>
      <c r="E82" s="70"/>
      <c r="G82" s="70"/>
      <c r="H82" s="70"/>
      <c r="I82" s="70"/>
    </row>
    <row r="83" spans="1:10" ht="14.1" customHeight="1">
      <c r="A83" s="45" t="s">
        <v>248</v>
      </c>
      <c r="C83" s="70"/>
      <c r="D83" s="70"/>
      <c r="E83" s="70"/>
      <c r="G83" s="70"/>
      <c r="H83" s="70"/>
      <c r="I83" s="70"/>
    </row>
    <row r="84" spans="1:10" ht="14.1" customHeight="1">
      <c r="A84" s="45" t="s">
        <v>249</v>
      </c>
      <c r="C84" s="70"/>
      <c r="D84" s="70"/>
      <c r="E84" s="70"/>
      <c r="G84" s="70"/>
      <c r="H84" s="70"/>
      <c r="I84" s="70"/>
    </row>
    <row r="85" spans="1:10" ht="14.1" customHeight="1">
      <c r="A85" s="45" t="s">
        <v>270</v>
      </c>
      <c r="C85" s="70"/>
      <c r="D85" s="70"/>
      <c r="E85" s="70"/>
      <c r="G85" s="70"/>
      <c r="H85" s="70"/>
      <c r="I85" s="70"/>
    </row>
    <row r="86" spans="1:10" ht="14.1" customHeight="1">
      <c r="A86" s="45"/>
      <c r="C86" s="45"/>
      <c r="D86" s="45"/>
      <c r="E86" s="45"/>
      <c r="G86" s="45"/>
      <c r="H86" s="45"/>
      <c r="I86" s="45"/>
    </row>
    <row r="87" spans="1:10" ht="14.1" customHeight="1">
      <c r="A87" s="45"/>
      <c r="C87" s="45"/>
      <c r="D87" s="45"/>
      <c r="E87" s="45"/>
      <c r="G87" s="45"/>
      <c r="H87" s="45"/>
      <c r="I87" s="45"/>
    </row>
    <row r="88" spans="1:10" ht="14.1" customHeight="1">
      <c r="A88" s="151"/>
      <c r="B88" s="235"/>
      <c r="C88" s="151"/>
      <c r="D88" s="151"/>
      <c r="E88" s="151"/>
      <c r="F88" s="235"/>
      <c r="G88" s="151"/>
      <c r="H88" s="151"/>
      <c r="I88" s="151"/>
      <c r="J88" s="235"/>
    </row>
    <row r="89" spans="1:10" ht="14.1" customHeight="1">
      <c r="A89" s="151"/>
      <c r="B89" s="235"/>
      <c r="C89" s="151"/>
      <c r="D89" s="151"/>
      <c r="E89" s="151"/>
      <c r="F89" s="235"/>
      <c r="G89" s="151"/>
      <c r="H89" s="151"/>
      <c r="I89" s="151"/>
      <c r="J89" s="235"/>
    </row>
    <row r="90" spans="1:10" ht="14.1" customHeight="1">
      <c r="A90" s="151"/>
      <c r="B90" s="235"/>
      <c r="C90" s="151"/>
      <c r="D90" s="151"/>
      <c r="E90" s="151"/>
      <c r="F90" s="235"/>
      <c r="G90" s="151"/>
      <c r="H90" s="151"/>
      <c r="I90" s="151"/>
      <c r="J90" s="235"/>
    </row>
    <row r="91" spans="1:10" ht="14.1" customHeight="1">
      <c r="A91" s="276"/>
      <c r="B91" s="266"/>
      <c r="C91" s="266"/>
      <c r="D91" s="266"/>
      <c r="E91" s="266"/>
      <c r="F91" s="266"/>
      <c r="G91" s="266"/>
      <c r="H91" s="266"/>
      <c r="I91" s="266"/>
      <c r="J91" s="266"/>
    </row>
    <row r="92" spans="1:10" ht="14.1" customHeight="1">
      <c r="A92" s="286"/>
      <c r="B92" s="266"/>
      <c r="C92" s="266"/>
      <c r="D92" s="266"/>
      <c r="E92" s="266"/>
      <c r="F92" s="266"/>
      <c r="G92" s="266"/>
      <c r="H92" s="266"/>
      <c r="I92" s="266"/>
      <c r="J92" s="266"/>
    </row>
    <row r="93" spans="1:10" ht="14.1" customHeight="1">
      <c r="A93" s="217"/>
      <c r="B93" s="264"/>
      <c r="C93" s="264"/>
      <c r="D93" s="264"/>
      <c r="E93" s="264"/>
      <c r="F93" s="264"/>
      <c r="G93" s="264"/>
      <c r="H93" s="264"/>
      <c r="I93" s="264"/>
      <c r="J93" s="264"/>
    </row>
    <row r="94" spans="1:10" ht="14.1" customHeight="1">
      <c r="A94" s="269"/>
      <c r="B94" s="264"/>
      <c r="C94" s="264"/>
      <c r="D94" s="264"/>
      <c r="E94" s="264"/>
      <c r="F94" s="264"/>
      <c r="G94" s="264"/>
      <c r="H94" s="264"/>
      <c r="I94" s="264"/>
      <c r="J94" s="264"/>
    </row>
    <row r="95" spans="1:10" ht="14.1" customHeight="1">
      <c r="A95" s="269"/>
      <c r="B95" s="266"/>
      <c r="C95" s="266"/>
      <c r="D95" s="266"/>
      <c r="E95" s="266"/>
      <c r="F95" s="266"/>
      <c r="G95" s="266"/>
      <c r="H95" s="266"/>
      <c r="I95" s="266"/>
      <c r="J95" s="266"/>
    </row>
    <row r="96" spans="1:10" ht="14.1" customHeight="1">
      <c r="A96" s="294"/>
      <c r="B96" s="266"/>
      <c r="C96" s="266"/>
      <c r="D96" s="266"/>
      <c r="E96" s="266"/>
      <c r="F96" s="266"/>
      <c r="G96" s="266"/>
      <c r="H96" s="266"/>
      <c r="I96" s="266"/>
      <c r="J96" s="266"/>
    </row>
    <row r="97" spans="1:10" ht="14.1" customHeight="1">
      <c r="A97" s="281"/>
      <c r="B97" s="296"/>
      <c r="C97" s="296"/>
      <c r="D97" s="296"/>
      <c r="E97" s="296"/>
      <c r="F97" s="296"/>
      <c r="G97" s="296"/>
      <c r="H97" s="296"/>
      <c r="I97" s="296"/>
      <c r="J97" s="296"/>
    </row>
    <row r="98" spans="1:10" ht="14.1" customHeight="1">
      <c r="A98" s="217"/>
      <c r="B98" s="288"/>
      <c r="C98" s="288"/>
      <c r="D98" s="288"/>
      <c r="E98" s="288"/>
      <c r="F98" s="288"/>
      <c r="G98" s="288"/>
      <c r="H98" s="288"/>
      <c r="I98" s="288"/>
      <c r="J98" s="288"/>
    </row>
    <row r="99" spans="1:10" ht="14.1" customHeight="1">
      <c r="A99" s="217"/>
      <c r="B99" s="288"/>
      <c r="C99" s="288"/>
      <c r="D99" s="288"/>
      <c r="E99" s="288"/>
      <c r="F99" s="288"/>
      <c r="G99" s="288"/>
      <c r="H99" s="288"/>
      <c r="I99" s="288"/>
      <c r="J99" s="288"/>
    </row>
    <row r="100" spans="1:10" ht="14.1" customHeight="1">
      <c r="A100" s="151"/>
      <c r="B100" s="235"/>
      <c r="C100" s="151"/>
      <c r="D100" s="151"/>
      <c r="E100" s="151"/>
      <c r="F100" s="235"/>
      <c r="G100" s="151"/>
      <c r="H100" s="151"/>
      <c r="I100" s="151"/>
      <c r="J100" s="235"/>
    </row>
    <row r="101" spans="1:10" ht="14.1" customHeight="1">
      <c r="A101" s="151"/>
      <c r="B101" s="235"/>
      <c r="C101" s="151"/>
      <c r="D101" s="151"/>
      <c r="E101" s="151"/>
      <c r="F101" s="235"/>
      <c r="G101" s="151"/>
      <c r="H101" s="151"/>
      <c r="I101" s="151"/>
      <c r="J101" s="235"/>
    </row>
    <row r="102" spans="1:10" ht="14.1" customHeight="1">
      <c r="A102" s="151"/>
      <c r="B102" s="235"/>
      <c r="C102" s="151"/>
      <c r="D102" s="151"/>
      <c r="E102" s="151"/>
      <c r="F102" s="235"/>
      <c r="G102" s="151"/>
      <c r="H102" s="151"/>
      <c r="I102" s="151"/>
      <c r="J102" s="235"/>
    </row>
    <row r="103" spans="1:10" ht="14.1" customHeight="1">
      <c r="A103" s="151"/>
      <c r="B103" s="235"/>
      <c r="C103" s="151"/>
      <c r="D103" s="151"/>
      <c r="E103" s="151"/>
      <c r="F103" s="235"/>
      <c r="G103" s="151"/>
      <c r="H103" s="151"/>
      <c r="I103" s="151"/>
      <c r="J103" s="235"/>
    </row>
    <row r="104" spans="1:10" ht="14.1" customHeight="1">
      <c r="A104" s="151"/>
      <c r="B104" s="235"/>
      <c r="C104" s="151"/>
      <c r="D104" s="151"/>
      <c r="E104" s="151"/>
      <c r="F104" s="235"/>
      <c r="G104" s="151"/>
      <c r="H104" s="151"/>
      <c r="I104" s="151"/>
      <c r="J104" s="235"/>
    </row>
    <row r="105" spans="1:10" ht="14.1" customHeight="1">
      <c r="A105" s="151"/>
      <c r="B105" s="235"/>
      <c r="C105" s="151"/>
      <c r="D105" s="151"/>
      <c r="E105" s="151"/>
      <c r="F105" s="235"/>
      <c r="G105" s="151"/>
      <c r="H105" s="151"/>
      <c r="I105" s="151"/>
      <c r="J105" s="235"/>
    </row>
    <row r="106" spans="1:10" ht="14.1" customHeight="1">
      <c r="A106" s="151"/>
      <c r="B106" s="235"/>
      <c r="C106" s="151"/>
      <c r="D106" s="151"/>
      <c r="E106" s="151"/>
      <c r="F106" s="235"/>
      <c r="G106" s="151"/>
      <c r="H106" s="151"/>
      <c r="I106" s="151"/>
      <c r="J106" s="235"/>
    </row>
    <row r="107" spans="1:10" ht="14.1" customHeight="1">
      <c r="A107" s="151"/>
      <c r="B107" s="235"/>
      <c r="C107" s="151"/>
      <c r="D107" s="151"/>
      <c r="E107" s="151"/>
      <c r="F107" s="235"/>
      <c r="G107" s="151"/>
      <c r="H107" s="151"/>
      <c r="I107" s="151"/>
      <c r="J107" s="235"/>
    </row>
    <row r="108" spans="1:10" ht="14.1" customHeight="1">
      <c r="A108" s="151"/>
      <c r="B108" s="235"/>
      <c r="C108" s="151"/>
      <c r="D108" s="151"/>
      <c r="E108" s="151"/>
      <c r="F108" s="235"/>
      <c r="G108" s="151"/>
      <c r="H108" s="151"/>
      <c r="I108" s="151"/>
      <c r="J108" s="235"/>
    </row>
    <row r="109" spans="1:10" ht="14.1" customHeight="1">
      <c r="A109" s="151"/>
      <c r="B109" s="235"/>
      <c r="C109" s="151"/>
      <c r="D109" s="151"/>
      <c r="E109" s="151"/>
      <c r="F109" s="235"/>
      <c r="G109" s="151"/>
      <c r="H109" s="151"/>
      <c r="I109" s="151"/>
      <c r="J109" s="235"/>
    </row>
    <row r="110" spans="1:10" ht="14.1" customHeight="1">
      <c r="A110" s="151"/>
      <c r="B110" s="235"/>
      <c r="C110" s="151"/>
      <c r="D110" s="151"/>
      <c r="E110" s="151"/>
      <c r="F110" s="235"/>
      <c r="G110" s="151"/>
      <c r="H110" s="151"/>
      <c r="I110" s="151"/>
      <c r="J110" s="235"/>
    </row>
    <row r="111" spans="1:10" ht="14.1" customHeight="1">
      <c r="A111" s="151"/>
      <c r="B111" s="235"/>
      <c r="C111" s="151"/>
      <c r="D111" s="151"/>
      <c r="E111" s="151"/>
      <c r="F111" s="235"/>
      <c r="G111" s="151"/>
      <c r="H111" s="151"/>
      <c r="I111" s="151"/>
      <c r="J111" s="235"/>
    </row>
    <row r="112" spans="1:10" ht="14.1" customHeight="1">
      <c r="A112" s="151"/>
      <c r="B112" s="235"/>
      <c r="C112" s="151"/>
      <c r="D112" s="151"/>
      <c r="E112" s="151"/>
      <c r="F112" s="235"/>
      <c r="G112" s="151"/>
      <c r="H112" s="151"/>
      <c r="I112" s="151"/>
      <c r="J112" s="235"/>
    </row>
    <row r="113" spans="1:9" ht="14.1" customHeight="1">
      <c r="A113" s="45"/>
      <c r="C113" s="45"/>
      <c r="D113" s="45"/>
      <c r="E113" s="45"/>
      <c r="G113" s="45"/>
      <c r="H113" s="45"/>
      <c r="I113" s="45"/>
    </row>
    <row r="114" spans="1:9" ht="14.1" customHeight="1">
      <c r="A114" s="45"/>
      <c r="C114" s="45"/>
      <c r="D114" s="45"/>
      <c r="E114" s="45"/>
      <c r="G114" s="45"/>
      <c r="H114" s="45"/>
      <c r="I114" s="45"/>
    </row>
    <row r="115" spans="1:9" ht="14.1" customHeight="1">
      <c r="A115" s="45"/>
      <c r="C115" s="45"/>
      <c r="D115" s="45"/>
      <c r="E115" s="45"/>
      <c r="G115" s="45"/>
      <c r="H115" s="45"/>
      <c r="I115" s="45"/>
    </row>
    <row r="116" spans="1:9" ht="14.1" customHeight="1">
      <c r="A116" s="45"/>
      <c r="C116" s="45"/>
      <c r="D116" s="45"/>
      <c r="E116" s="45"/>
      <c r="G116" s="45"/>
      <c r="H116" s="45"/>
      <c r="I116" s="45"/>
    </row>
    <row r="117" spans="1:9" ht="14.1" customHeight="1">
      <c r="A117" s="45"/>
      <c r="C117" s="45"/>
      <c r="D117" s="45"/>
      <c r="E117" s="45"/>
      <c r="G117" s="45"/>
      <c r="H117" s="45"/>
      <c r="I117" s="45"/>
    </row>
    <row r="118" spans="1:9" ht="14.1" customHeight="1">
      <c r="A118" s="46"/>
      <c r="C118" s="46"/>
      <c r="D118" s="46"/>
      <c r="E118" s="46"/>
      <c r="G118" s="46"/>
      <c r="H118" s="46"/>
      <c r="I118" s="46"/>
    </row>
    <row r="119" spans="1:9" ht="14.1" customHeight="1">
      <c r="A119" s="45"/>
      <c r="C119" s="45"/>
      <c r="D119" s="45"/>
      <c r="E119" s="45"/>
      <c r="G119" s="45"/>
      <c r="H119" s="45"/>
      <c r="I119" s="45"/>
    </row>
    <row r="120" spans="1:9" ht="14.1" customHeight="1">
      <c r="A120" s="45"/>
      <c r="C120" s="45"/>
      <c r="D120" s="45"/>
      <c r="E120" s="45"/>
      <c r="G120" s="45"/>
      <c r="H120" s="45"/>
      <c r="I120" s="45"/>
    </row>
    <row r="121" spans="1:9" ht="14.1" customHeight="1">
      <c r="A121" s="45"/>
      <c r="C121" s="45"/>
      <c r="D121" s="45"/>
      <c r="E121" s="45"/>
      <c r="G121" s="45"/>
      <c r="H121" s="45"/>
      <c r="I121" s="45"/>
    </row>
    <row r="122" spans="1:9" ht="14.1" customHeight="1">
      <c r="A122" s="45"/>
      <c r="C122" s="45"/>
      <c r="D122" s="45"/>
      <c r="E122" s="45"/>
      <c r="G122" s="45"/>
      <c r="H122" s="45"/>
      <c r="I122" s="45"/>
    </row>
    <row r="123" spans="1:9" ht="14.1" customHeight="1">
      <c r="A123" s="45"/>
      <c r="C123" s="45"/>
      <c r="D123" s="45"/>
      <c r="E123" s="45"/>
      <c r="G123" s="45"/>
      <c r="H123" s="45"/>
      <c r="I123" s="45"/>
    </row>
    <row r="124" spans="1:9" ht="14.1" customHeight="1">
      <c r="A124" s="45"/>
      <c r="C124" s="45"/>
      <c r="D124" s="45"/>
      <c r="E124" s="45"/>
      <c r="G124" s="45"/>
      <c r="H124" s="45"/>
      <c r="I124" s="45"/>
    </row>
    <row r="125" spans="1:9" ht="14.1" customHeight="1">
      <c r="A125" s="46"/>
      <c r="C125" s="46"/>
      <c r="D125" s="46"/>
      <c r="E125" s="46"/>
      <c r="G125" s="46"/>
      <c r="H125" s="46"/>
      <c r="I125" s="46"/>
    </row>
    <row r="126" spans="1:9" ht="14.1" customHeight="1">
      <c r="A126" s="46"/>
      <c r="C126" s="46"/>
      <c r="D126" s="46"/>
      <c r="E126" s="46"/>
      <c r="G126" s="46"/>
      <c r="H126" s="46"/>
      <c r="I126" s="46"/>
    </row>
    <row r="127" spans="1:9" ht="14.1" customHeight="1">
      <c r="A127" s="48"/>
      <c r="C127" s="48"/>
      <c r="D127" s="48"/>
      <c r="E127" s="48"/>
      <c r="G127" s="48"/>
      <c r="H127" s="48"/>
      <c r="I127" s="48"/>
    </row>
    <row r="128" spans="1:9" ht="14.1" customHeight="1">
      <c r="A128" s="49"/>
      <c r="C128" s="49"/>
      <c r="D128" s="49"/>
      <c r="E128" s="49"/>
      <c r="G128" s="49"/>
      <c r="H128" s="49"/>
      <c r="I128" s="49"/>
    </row>
    <row r="129" spans="1:9" ht="14.1" customHeight="1">
      <c r="A129" s="49"/>
      <c r="C129" s="49"/>
      <c r="D129" s="49"/>
      <c r="E129" s="49"/>
      <c r="G129" s="49"/>
      <c r="H129" s="49"/>
      <c r="I129" s="49"/>
    </row>
    <row r="130" spans="1:9" ht="14.1" customHeight="1">
      <c r="A130" s="47"/>
      <c r="C130" s="47"/>
      <c r="D130" s="47"/>
      <c r="E130" s="47"/>
      <c r="G130" s="47"/>
      <c r="H130" s="47"/>
      <c r="I130" s="47"/>
    </row>
    <row r="131" spans="1:9" ht="14.1" customHeight="1">
      <c r="A131" s="8"/>
      <c r="C131" s="8"/>
      <c r="D131" s="8"/>
      <c r="E131" s="8"/>
      <c r="G131" s="8"/>
      <c r="H131" s="8"/>
      <c r="I131" s="8"/>
    </row>
    <row r="132" spans="1:9" ht="14.1" customHeight="1">
      <c r="A132" s="8"/>
      <c r="C132" s="8"/>
      <c r="D132" s="8"/>
      <c r="E132" s="8"/>
      <c r="G132" s="8"/>
      <c r="H132" s="8"/>
      <c r="I132" s="8"/>
    </row>
    <row r="133" spans="1:9" ht="14.1" customHeight="1">
      <c r="A133" s="45"/>
      <c r="C133" s="45"/>
      <c r="D133" s="45"/>
      <c r="E133" s="45"/>
      <c r="G133" s="45"/>
      <c r="H133" s="45"/>
      <c r="I133" s="45"/>
    </row>
    <row r="134" spans="1:9" ht="14.1" customHeight="1">
      <c r="A134" s="46"/>
      <c r="C134" s="46"/>
      <c r="D134" s="46"/>
      <c r="E134" s="46"/>
      <c r="G134" s="46"/>
      <c r="H134" s="46"/>
      <c r="I134" s="46"/>
    </row>
    <row r="135" spans="1:9" ht="14.1" customHeight="1">
      <c r="A135" s="46"/>
      <c r="C135" s="46"/>
      <c r="D135" s="46"/>
      <c r="E135" s="46"/>
      <c r="G135" s="46"/>
      <c r="H135" s="46"/>
      <c r="I135" s="46"/>
    </row>
    <row r="136" spans="1:9" ht="14.1" customHeight="1">
      <c r="A136" s="46"/>
      <c r="C136" s="46"/>
      <c r="D136" s="46"/>
      <c r="E136" s="46"/>
      <c r="G136" s="46"/>
      <c r="H136" s="46"/>
      <c r="I136" s="46"/>
    </row>
    <row r="137" spans="1:9" ht="14.1" customHeight="1">
      <c r="A137" s="46"/>
      <c r="C137" s="46"/>
      <c r="D137" s="46"/>
      <c r="E137" s="46"/>
      <c r="G137" s="46"/>
      <c r="H137" s="46"/>
      <c r="I137" s="46"/>
    </row>
    <row r="138" spans="1:9" ht="14.1" customHeight="1">
      <c r="A138" s="46"/>
      <c r="C138" s="46"/>
      <c r="D138" s="46"/>
      <c r="E138" s="46"/>
      <c r="G138" s="46"/>
      <c r="H138" s="46"/>
      <c r="I138" s="46"/>
    </row>
    <row r="139" spans="1:9" ht="14.1" customHeight="1">
      <c r="A139" s="46"/>
      <c r="C139" s="46"/>
      <c r="D139" s="46"/>
      <c r="E139" s="46"/>
      <c r="G139" s="46"/>
      <c r="H139" s="46"/>
      <c r="I139" s="46"/>
    </row>
    <row r="140" spans="1:9" ht="14.1" customHeight="1">
      <c r="A140" s="46"/>
      <c r="C140" s="46"/>
      <c r="D140" s="46"/>
      <c r="E140" s="46"/>
      <c r="G140" s="46"/>
      <c r="H140" s="46"/>
      <c r="I140" s="46"/>
    </row>
    <row r="141" spans="1:9" ht="14.1" customHeight="1">
      <c r="A141" s="45"/>
      <c r="C141" s="45"/>
      <c r="D141" s="45"/>
      <c r="E141" s="45"/>
      <c r="G141" s="45"/>
      <c r="H141" s="45"/>
      <c r="I141" s="45"/>
    </row>
    <row r="142" spans="1:9" ht="14.1" customHeight="1">
      <c r="A142" s="45"/>
      <c r="C142" s="45"/>
      <c r="D142" s="45"/>
      <c r="E142" s="45"/>
      <c r="G142" s="45"/>
      <c r="H142" s="45"/>
      <c r="I142" s="45"/>
    </row>
    <row r="143" spans="1:9" ht="14.1" customHeight="1">
      <c r="A143" s="45"/>
      <c r="C143" s="45"/>
      <c r="D143" s="45"/>
      <c r="E143" s="45"/>
      <c r="G143" s="45"/>
      <c r="H143" s="45"/>
      <c r="I143" s="45"/>
    </row>
    <row r="144" spans="1:9" ht="14.1" customHeight="1">
      <c r="A144" s="45"/>
      <c r="C144" s="45"/>
      <c r="D144" s="45"/>
      <c r="E144" s="45"/>
      <c r="G144" s="45"/>
      <c r="H144" s="45"/>
      <c r="I144" s="45"/>
    </row>
    <row r="145" spans="1:9" ht="14.1" customHeight="1">
      <c r="A145" s="45"/>
      <c r="C145" s="45"/>
      <c r="D145" s="45"/>
      <c r="E145" s="45"/>
      <c r="G145" s="45"/>
      <c r="H145" s="45"/>
      <c r="I145" s="45"/>
    </row>
    <row r="146" spans="1:9" ht="14.1" customHeight="1">
      <c r="A146" s="46"/>
      <c r="C146" s="46"/>
      <c r="D146" s="46"/>
      <c r="E146" s="46"/>
      <c r="G146" s="46"/>
      <c r="H146" s="46"/>
      <c r="I146" s="46"/>
    </row>
    <row r="147" spans="1:9" ht="14.1" customHeight="1">
      <c r="A147" s="46"/>
      <c r="C147" s="46"/>
      <c r="D147" s="46"/>
      <c r="E147" s="46"/>
      <c r="G147" s="46"/>
      <c r="H147" s="46"/>
      <c r="I147" s="46"/>
    </row>
    <row r="148" spans="1:9" ht="14.1" customHeight="1">
      <c r="A148" s="46"/>
      <c r="C148" s="46"/>
      <c r="D148" s="46"/>
      <c r="E148" s="46"/>
      <c r="G148" s="46"/>
      <c r="H148" s="46"/>
      <c r="I148" s="46"/>
    </row>
    <row r="149" spans="1:9" ht="14.1" customHeight="1">
      <c r="A149" s="45"/>
      <c r="C149" s="45"/>
      <c r="D149" s="45"/>
      <c r="E149" s="45"/>
      <c r="G149" s="45"/>
      <c r="H149" s="45"/>
      <c r="I149" s="45"/>
    </row>
    <row r="150" spans="1:9" ht="14.1" customHeight="1">
      <c r="A150" s="45"/>
      <c r="C150" s="45"/>
      <c r="D150" s="45"/>
      <c r="E150" s="45"/>
      <c r="G150" s="45"/>
      <c r="H150" s="45"/>
      <c r="I150" s="45"/>
    </row>
    <row r="151" spans="1:9" ht="14.1" customHeight="1">
      <c r="A151" s="45"/>
      <c r="C151" s="45"/>
      <c r="D151" s="45"/>
      <c r="E151" s="45"/>
      <c r="G151" s="45"/>
      <c r="H151" s="45"/>
      <c r="I151" s="45"/>
    </row>
    <row r="152" spans="1:9" ht="14.1" customHeight="1">
      <c r="A152" s="45"/>
      <c r="C152" s="45"/>
      <c r="D152" s="45"/>
      <c r="E152" s="45"/>
      <c r="G152" s="45"/>
      <c r="H152" s="45"/>
      <c r="I152" s="45"/>
    </row>
  </sheetData>
  <mergeCells count="4">
    <mergeCell ref="B1:E2"/>
    <mergeCell ref="F1:I2"/>
    <mergeCell ref="J1:K2"/>
    <mergeCell ref="A1:A2"/>
  </mergeCells>
  <pageMargins left="0.39370078740157483" right="0.39370078740157483" top="0.39370078740157483" bottom="0.39370078740157483" header="0.31496062992125984" footer="0.31496062992125984"/>
  <pageSetup paperSize="9" scale="56" orientation="portrait" r:id="rId1"/>
  <rowBreaks count="1" manualBreakCount="1">
    <brk id="56" max="11" man="1"/>
  </rowBreaks>
  <ignoredErrors>
    <ignoredError sqref="H36 H71" numberStoredAsText="1"/>
    <ignoredError sqref="J40 J4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5">
    <pageSetUpPr fitToPage="1"/>
  </sheetPr>
  <dimension ref="A1:K156"/>
  <sheetViews>
    <sheetView showGridLines="0" zoomScale="90" zoomScaleNormal="90" zoomScaleSheetLayoutView="100" workbookViewId="0">
      <pane xSplit="1" ySplit="3" topLeftCell="D4" activePane="bottomRight" state="frozen"/>
      <selection activeCell="A88" sqref="A88"/>
      <selection pane="topRight" activeCell="A88" sqref="A88"/>
      <selection pane="bottomLeft" activeCell="A88" sqref="A88"/>
      <selection pane="bottomRight" activeCell="J46" sqref="J46"/>
    </sheetView>
  </sheetViews>
  <sheetFormatPr defaultRowHeight="14.1" customHeight="1"/>
  <cols>
    <col min="1" max="1" width="66.28515625" style="14" customWidth="1"/>
    <col min="2" max="9" width="14.28515625" style="5" customWidth="1"/>
    <col min="10" max="10" width="14.140625" style="69" customWidth="1"/>
    <col min="11" max="12" width="12" style="5" bestFit="1" customWidth="1"/>
    <col min="13" max="16384" width="9.140625" style="5"/>
  </cols>
  <sheetData>
    <row r="1" spans="1:11" s="65" customFormat="1" ht="14.1" customHeight="1">
      <c r="A1" s="539" t="s">
        <v>79</v>
      </c>
      <c r="B1" s="527">
        <v>2016</v>
      </c>
      <c r="C1" s="528">
        <v>2016</v>
      </c>
      <c r="D1" s="528">
        <v>2016</v>
      </c>
      <c r="E1" s="529">
        <v>2016</v>
      </c>
      <c r="F1" s="527">
        <v>2017</v>
      </c>
      <c r="G1" s="528">
        <v>2017</v>
      </c>
      <c r="H1" s="528">
        <v>2017</v>
      </c>
      <c r="I1" s="529">
        <v>2017</v>
      </c>
      <c r="J1" s="525" t="s">
        <v>265</v>
      </c>
      <c r="K1" s="526"/>
    </row>
    <row r="2" spans="1:11" s="65" customFormat="1" ht="12.75" customHeight="1" thickBot="1">
      <c r="A2" s="540"/>
      <c r="B2" s="530"/>
      <c r="C2" s="531"/>
      <c r="D2" s="531"/>
      <c r="E2" s="532"/>
      <c r="F2" s="530"/>
      <c r="G2" s="531"/>
      <c r="H2" s="531"/>
      <c r="I2" s="532"/>
      <c r="J2" s="522"/>
      <c r="K2" s="524"/>
    </row>
    <row r="3" spans="1:11" s="65" customFormat="1" ht="14.1" customHeight="1">
      <c r="A3" s="71"/>
      <c r="B3" s="194" t="s">
        <v>1</v>
      </c>
      <c r="C3" s="158" t="s">
        <v>2</v>
      </c>
      <c r="D3" s="158" t="s">
        <v>3</v>
      </c>
      <c r="E3" s="158" t="s">
        <v>4</v>
      </c>
      <c r="F3" s="158" t="s">
        <v>1</v>
      </c>
      <c r="G3" s="158" t="s">
        <v>2</v>
      </c>
      <c r="H3" s="158" t="s">
        <v>240</v>
      </c>
      <c r="I3" s="158" t="s">
        <v>4</v>
      </c>
      <c r="J3" s="494" t="s">
        <v>1</v>
      </c>
      <c r="K3" s="494" t="s">
        <v>2</v>
      </c>
    </row>
    <row r="4" spans="1:11" s="65" customFormat="1" ht="14.1" customHeight="1">
      <c r="A4" s="46"/>
      <c r="B4" s="56"/>
      <c r="C4" s="314"/>
      <c r="D4" s="56"/>
      <c r="E4" s="56"/>
      <c r="F4" s="56"/>
      <c r="G4" s="314"/>
      <c r="H4" s="56"/>
      <c r="I4" s="56"/>
      <c r="J4" s="56"/>
      <c r="K4" s="314"/>
    </row>
    <row r="5" spans="1:11" s="65" customFormat="1" ht="14.1" customHeight="1">
      <c r="A5" s="54" t="s">
        <v>74</v>
      </c>
      <c r="B5" s="393"/>
      <c r="C5" s="313"/>
      <c r="D5" s="393"/>
      <c r="E5" s="393"/>
      <c r="F5" s="393"/>
      <c r="G5" s="313"/>
      <c r="H5" s="393"/>
      <c r="I5" s="393"/>
      <c r="J5" s="393"/>
      <c r="K5" s="313"/>
    </row>
    <row r="6" spans="1:11" s="65" customFormat="1" ht="3.75" customHeight="1">
      <c r="A6" s="46"/>
      <c r="B6" s="56"/>
      <c r="C6" s="314"/>
      <c r="D6" s="56"/>
      <c r="E6" s="56"/>
      <c r="F6" s="56"/>
      <c r="G6" s="314"/>
      <c r="H6" s="56"/>
      <c r="I6" s="56"/>
      <c r="J6" s="56"/>
      <c r="K6" s="314"/>
    </row>
    <row r="7" spans="1:11" s="65" customFormat="1" ht="14.1" customHeight="1">
      <c r="A7" s="55" t="s">
        <v>95</v>
      </c>
      <c r="B7" s="57"/>
      <c r="C7" s="312"/>
      <c r="D7" s="57"/>
      <c r="E7" s="57"/>
      <c r="F7" s="57"/>
      <c r="G7" s="312"/>
      <c r="H7" s="57"/>
      <c r="I7" s="57"/>
      <c r="J7" s="57"/>
      <c r="K7" s="312"/>
    </row>
    <row r="8" spans="1:11" s="65" customFormat="1" ht="14.1" customHeight="1">
      <c r="A8" s="45"/>
      <c r="B8" s="59"/>
      <c r="C8" s="315"/>
      <c r="D8" s="59"/>
      <c r="E8" s="59"/>
      <c r="F8" s="59"/>
      <c r="G8" s="315"/>
      <c r="H8" s="59"/>
      <c r="I8" s="59"/>
      <c r="J8" s="59"/>
      <c r="K8" s="315"/>
    </row>
    <row r="9" spans="1:11" s="65" customFormat="1" ht="14.1" customHeight="1">
      <c r="A9" s="46" t="s">
        <v>254</v>
      </c>
      <c r="B9" s="394">
        <v>1.152551983723296</v>
      </c>
      <c r="C9" s="311" t="s">
        <v>135</v>
      </c>
      <c r="D9" s="394" t="s">
        <v>176</v>
      </c>
      <c r="E9" s="394" t="s">
        <v>135</v>
      </c>
      <c r="F9" s="394" t="s">
        <v>135</v>
      </c>
      <c r="G9" s="311" t="s">
        <v>135</v>
      </c>
      <c r="H9" s="394" t="s">
        <v>135</v>
      </c>
      <c r="I9" s="394" t="s">
        <v>135</v>
      </c>
      <c r="J9" s="394" t="s">
        <v>135</v>
      </c>
      <c r="K9" s="311" t="s">
        <v>176</v>
      </c>
    </row>
    <row r="10" spans="1:11" s="65" customFormat="1" ht="14.1" customHeight="1">
      <c r="A10" s="46" t="s">
        <v>246</v>
      </c>
      <c r="B10" s="394">
        <v>0.474113793743214</v>
      </c>
      <c r="C10" s="311" t="s">
        <v>135</v>
      </c>
      <c r="D10" s="394" t="s">
        <v>176</v>
      </c>
      <c r="E10" s="394" t="s">
        <v>135</v>
      </c>
      <c r="F10" s="394" t="s">
        <v>135</v>
      </c>
      <c r="G10" s="311" t="s">
        <v>135</v>
      </c>
      <c r="H10" s="394" t="s">
        <v>135</v>
      </c>
      <c r="I10" s="394" t="s">
        <v>135</v>
      </c>
      <c r="J10" s="394" t="s">
        <v>135</v>
      </c>
      <c r="K10" s="311" t="s">
        <v>176</v>
      </c>
    </row>
    <row r="11" spans="1:11" s="65" customFormat="1" ht="14.1" customHeight="1">
      <c r="A11" s="46" t="s">
        <v>96</v>
      </c>
      <c r="B11" s="395">
        <v>5371513</v>
      </c>
      <c r="C11" s="297">
        <v>5344240</v>
      </c>
      <c r="D11" s="395">
        <v>5301049</v>
      </c>
      <c r="E11" s="395">
        <v>5331986</v>
      </c>
      <c r="F11" s="395">
        <v>5304361</v>
      </c>
      <c r="G11" s="297">
        <v>5390118</v>
      </c>
      <c r="H11" s="395">
        <v>5400966</v>
      </c>
      <c r="I11" s="395">
        <v>5293328</v>
      </c>
      <c r="J11" s="395">
        <v>5297842</v>
      </c>
      <c r="K11" s="297">
        <v>5305926</v>
      </c>
    </row>
    <row r="12" spans="1:11" s="65" customFormat="1" ht="14.1" customHeight="1">
      <c r="A12" s="50" t="s">
        <v>97</v>
      </c>
      <c r="B12" s="59">
        <v>0.57720459766177612</v>
      </c>
      <c r="C12" s="475">
        <v>0.58195908117898898</v>
      </c>
      <c r="D12" s="59">
        <v>0.58890570526701413</v>
      </c>
      <c r="E12" s="59">
        <v>0.59199999999999997</v>
      </c>
      <c r="F12" s="59">
        <v>0.60099999999999998</v>
      </c>
      <c r="G12" s="475">
        <v>0.61699999999999999</v>
      </c>
      <c r="H12" s="59">
        <v>0.626</v>
      </c>
      <c r="I12" s="59">
        <v>0.64517785408348016</v>
      </c>
      <c r="J12" s="59">
        <v>0.64800000000000002</v>
      </c>
      <c r="K12" s="475">
        <f>3481130/K11</f>
        <v>0.65608340561100931</v>
      </c>
    </row>
    <row r="13" spans="1:11" s="65" customFormat="1" ht="14.1" customHeight="1">
      <c r="A13" s="46" t="s">
        <v>105</v>
      </c>
      <c r="B13" s="396">
        <v>181.86838918853388</v>
      </c>
      <c r="C13" s="310">
        <v>188.191815722911</v>
      </c>
      <c r="D13" s="396">
        <v>189.43867979192433</v>
      </c>
      <c r="E13" s="396">
        <v>191</v>
      </c>
      <c r="F13" s="396">
        <v>195</v>
      </c>
      <c r="G13" s="310">
        <v>205</v>
      </c>
      <c r="H13" s="396">
        <v>200</v>
      </c>
      <c r="I13" s="396">
        <v>198.75196522455144</v>
      </c>
      <c r="J13" s="396">
        <v>205</v>
      </c>
      <c r="K13" s="310">
        <v>213.30513610799264</v>
      </c>
    </row>
    <row r="14" spans="1:11" s="65" customFormat="1" ht="14.1" customHeight="1">
      <c r="A14" s="46" t="s">
        <v>98</v>
      </c>
      <c r="B14" s="396">
        <v>3216.2913215825943</v>
      </c>
      <c r="C14" s="310">
        <v>3265.1381980027677</v>
      </c>
      <c r="D14" s="396">
        <v>3294.5149348967138</v>
      </c>
      <c r="E14" s="396">
        <v>3302</v>
      </c>
      <c r="F14" s="396">
        <v>3289</v>
      </c>
      <c r="G14" s="310">
        <v>3327</v>
      </c>
      <c r="H14" s="396">
        <v>3367</v>
      </c>
      <c r="I14" s="396">
        <v>3392.0239382439831</v>
      </c>
      <c r="J14" s="396">
        <v>3488</v>
      </c>
      <c r="K14" s="310">
        <v>3557.4843424039277</v>
      </c>
    </row>
    <row r="15" spans="1:11" s="65" customFormat="1" ht="14.1" customHeight="1">
      <c r="A15" s="50" t="s">
        <v>99</v>
      </c>
      <c r="B15" s="397">
        <v>4830.8036000086695</v>
      </c>
      <c r="C15" s="309">
        <v>4864.5428396413681</v>
      </c>
      <c r="D15" s="397">
        <v>4870.3948677537128</v>
      </c>
      <c r="E15" s="397">
        <v>4873</v>
      </c>
      <c r="F15" s="397">
        <v>4817</v>
      </c>
      <c r="G15" s="309">
        <v>4816</v>
      </c>
      <c r="H15" s="397">
        <v>4844</v>
      </c>
      <c r="I15" s="397">
        <v>4832.8065091528288</v>
      </c>
      <c r="J15" s="397">
        <v>4853</v>
      </c>
      <c r="K15" s="309">
        <v>4916.9211956831359</v>
      </c>
    </row>
    <row r="16" spans="1:11" s="65" customFormat="1" ht="14.1" customHeight="1">
      <c r="A16" s="50" t="s">
        <v>100</v>
      </c>
      <c r="B16" s="397">
        <v>1065.9570628110735</v>
      </c>
      <c r="C16" s="309">
        <v>1098.4915649621571</v>
      </c>
      <c r="D16" s="397">
        <v>1130.4261029941756</v>
      </c>
      <c r="E16" s="397">
        <v>1119</v>
      </c>
      <c r="F16" s="397">
        <v>1031</v>
      </c>
      <c r="G16" s="309">
        <v>1068</v>
      </c>
      <c r="H16" s="397">
        <v>1067</v>
      </c>
      <c r="I16" s="397">
        <v>1073.3989648289485</v>
      </c>
      <c r="J16" s="397">
        <v>998</v>
      </c>
      <c r="K16" s="309">
        <v>1046.3513121619824</v>
      </c>
    </row>
    <row r="17" spans="1:11" s="65" customFormat="1" ht="14.1" customHeight="1">
      <c r="A17" s="46" t="s">
        <v>101</v>
      </c>
      <c r="B17" s="60">
        <v>0.22027639082006614</v>
      </c>
      <c r="C17" s="308">
        <v>0.19464975177555977</v>
      </c>
      <c r="D17" s="60">
        <v>0.19572879478219632</v>
      </c>
      <c r="E17" s="60">
        <v>0.187</v>
      </c>
      <c r="F17" s="60">
        <v>0.15</v>
      </c>
      <c r="G17" s="308">
        <v>0.151</v>
      </c>
      <c r="H17" s="60">
        <v>0.159</v>
      </c>
      <c r="I17" s="60">
        <v>0.17813622245584398</v>
      </c>
      <c r="J17" s="60">
        <v>0.13100000000000001</v>
      </c>
      <c r="K17" s="308">
        <v>0.14036758102609168</v>
      </c>
    </row>
    <row r="18" spans="1:11" s="65" customFormat="1" ht="14.1" customHeight="1">
      <c r="A18" s="50" t="s">
        <v>99</v>
      </c>
      <c r="B18" s="59">
        <v>0.11762285712072987</v>
      </c>
      <c r="C18" s="307">
        <v>0.10826843805497592</v>
      </c>
      <c r="D18" s="59">
        <v>0.10381835396898022</v>
      </c>
      <c r="E18" s="59">
        <v>0.10100000000000001</v>
      </c>
      <c r="F18" s="59">
        <v>8.7999999999999995E-2</v>
      </c>
      <c r="G18" s="307">
        <v>8.4000000000000005E-2</v>
      </c>
      <c r="H18" s="59">
        <v>8.3000000000000004E-2</v>
      </c>
      <c r="I18" s="59">
        <v>8.0470492751406178E-2</v>
      </c>
      <c r="J18" s="59">
        <v>9.8000000000000004E-2</v>
      </c>
      <c r="K18" s="307">
        <v>8.4583650812775663E-2</v>
      </c>
    </row>
    <row r="19" spans="1:11" s="65" customFormat="1" ht="14.1" customHeight="1">
      <c r="A19" s="50" t="s">
        <v>100</v>
      </c>
      <c r="B19" s="59">
        <v>0.35699842957274119</v>
      </c>
      <c r="C19" s="307">
        <v>0.3116669078209387</v>
      </c>
      <c r="D19" s="59">
        <v>0.32194549083372809</v>
      </c>
      <c r="E19" s="59">
        <v>0.307</v>
      </c>
      <c r="F19" s="59">
        <v>0.24114074118156806</v>
      </c>
      <c r="G19" s="307">
        <v>0.253</v>
      </c>
      <c r="H19" s="59">
        <v>0.27900000000000003</v>
      </c>
      <c r="I19" s="59">
        <v>0.33530789048668863</v>
      </c>
      <c r="J19" s="59">
        <v>0.18</v>
      </c>
      <c r="K19" s="307">
        <v>0.24341088853792578</v>
      </c>
    </row>
    <row r="20" spans="1:11" s="65" customFormat="1" ht="14.1" customHeight="1">
      <c r="A20" s="51" t="s">
        <v>102</v>
      </c>
      <c r="B20" s="60">
        <v>0.33887912591687042</v>
      </c>
      <c r="C20" s="308">
        <v>0.33978964906799958</v>
      </c>
      <c r="D20" s="60">
        <v>0.34189977824822376</v>
      </c>
      <c r="E20" s="60">
        <v>0.34499999999999997</v>
      </c>
      <c r="F20" s="60">
        <v>0.37228017315356893</v>
      </c>
      <c r="G20" s="308">
        <v>0.373</v>
      </c>
      <c r="H20" s="60">
        <v>0.38</v>
      </c>
      <c r="I20" s="60">
        <v>0.39305311577536717</v>
      </c>
      <c r="J20" s="60">
        <v>0.39</v>
      </c>
      <c r="K20" s="308">
        <v>0.42775514769623696</v>
      </c>
    </row>
    <row r="21" spans="1:11" s="65" customFormat="1" ht="14.1" customHeight="1">
      <c r="A21" s="45" t="s">
        <v>103</v>
      </c>
      <c r="B21" s="397">
        <v>5915.6923118380382</v>
      </c>
      <c r="C21" s="309">
        <v>6076.7112593839656</v>
      </c>
      <c r="D21" s="397">
        <v>5865.9471658835701</v>
      </c>
      <c r="E21" s="397">
        <v>6013</v>
      </c>
      <c r="F21" s="397">
        <v>5084.1115726414619</v>
      </c>
      <c r="G21" s="309">
        <v>4400</v>
      </c>
      <c r="H21" s="397">
        <v>3654</v>
      </c>
      <c r="I21" s="397">
        <v>4092.3586629160882</v>
      </c>
      <c r="J21" s="397">
        <v>6231</v>
      </c>
      <c r="K21" s="309">
        <v>5272.5999256628502</v>
      </c>
    </row>
    <row r="22" spans="1:11" s="65" customFormat="1" ht="14.1" customHeight="1">
      <c r="A22" s="45" t="s">
        <v>112</v>
      </c>
      <c r="B22" s="397">
        <v>17203.60621560067</v>
      </c>
      <c r="C22" s="309">
        <v>17380.746987803122</v>
      </c>
      <c r="D22" s="397">
        <v>17538.611790140025</v>
      </c>
      <c r="E22" s="397">
        <v>18211</v>
      </c>
      <c r="F22" s="397">
        <v>21426.712546048639</v>
      </c>
      <c r="G22" s="309">
        <v>14649</v>
      </c>
      <c r="H22" s="397">
        <v>15225</v>
      </c>
      <c r="I22" s="397">
        <v>18118.642327119334</v>
      </c>
      <c r="J22" s="397">
        <v>23268</v>
      </c>
      <c r="K22" s="309">
        <v>18588.374932502033</v>
      </c>
    </row>
    <row r="23" spans="1:11" s="65" customFormat="1" ht="14.1" customHeight="1">
      <c r="A23" s="46" t="s">
        <v>136</v>
      </c>
      <c r="B23" s="395">
        <v>2366104</v>
      </c>
      <c r="C23" s="306">
        <v>2422602</v>
      </c>
      <c r="D23" s="395">
        <v>2469111</v>
      </c>
      <c r="E23" s="395">
        <v>2554703</v>
      </c>
      <c r="F23" s="395">
        <v>2634512</v>
      </c>
      <c r="G23" s="306">
        <v>2760428</v>
      </c>
      <c r="H23" s="395">
        <v>2816214</v>
      </c>
      <c r="I23" s="395">
        <v>2845079</v>
      </c>
      <c r="J23" s="395">
        <v>2870496</v>
      </c>
      <c r="K23" s="297">
        <v>2915379</v>
      </c>
    </row>
    <row r="24" spans="1:11" s="65" customFormat="1" ht="14.1" customHeight="1">
      <c r="A24" s="45" t="s">
        <v>130</v>
      </c>
      <c r="B24" s="59">
        <v>0.83</v>
      </c>
      <c r="C24" s="307">
        <v>0.83</v>
      </c>
      <c r="D24" s="59">
        <v>0.83</v>
      </c>
      <c r="E24" s="59">
        <v>0.86180000000000001</v>
      </c>
      <c r="F24" s="59">
        <v>0.86180000000000001</v>
      </c>
      <c r="G24" s="307">
        <v>0.86180000000000001</v>
      </c>
      <c r="H24" s="59">
        <v>0.86180000000000001</v>
      </c>
      <c r="I24" s="59">
        <v>0.86180000000000001</v>
      </c>
      <c r="J24" s="59">
        <v>0.86180000000000001</v>
      </c>
      <c r="K24" s="307">
        <v>0.95879999999999999</v>
      </c>
    </row>
    <row r="25" spans="1:11" s="65" customFormat="1" ht="14.1" customHeight="1">
      <c r="A25" s="45" t="s">
        <v>128</v>
      </c>
      <c r="B25" s="59">
        <v>0.97399999999999998</v>
      </c>
      <c r="C25" s="307">
        <v>0.97599999999999998</v>
      </c>
      <c r="D25" s="59">
        <v>0.97799999999999998</v>
      </c>
      <c r="E25" s="59">
        <v>0.98</v>
      </c>
      <c r="F25" s="59">
        <v>0.98</v>
      </c>
      <c r="G25" s="307">
        <v>0.98429999999999995</v>
      </c>
      <c r="H25" s="59">
        <v>0.98599999999999999</v>
      </c>
      <c r="I25" s="59">
        <v>0.99</v>
      </c>
      <c r="J25" s="59" t="s">
        <v>261</v>
      </c>
      <c r="K25" s="307">
        <v>0.99109999999999998</v>
      </c>
    </row>
    <row r="26" spans="1:11" s="65" customFormat="1" ht="14.1" customHeight="1">
      <c r="A26" s="46"/>
      <c r="B26" s="56"/>
      <c r="C26" s="314"/>
      <c r="D26" s="56"/>
      <c r="E26" s="56"/>
      <c r="F26" s="56"/>
      <c r="G26" s="314"/>
      <c r="H26" s="56"/>
      <c r="I26" s="56"/>
      <c r="J26" s="56"/>
      <c r="K26" s="314"/>
    </row>
    <row r="27" spans="1:11" s="65" customFormat="1" ht="14.1" customHeight="1">
      <c r="A27" s="55" t="s">
        <v>80</v>
      </c>
      <c r="B27" s="61"/>
      <c r="C27" s="305"/>
      <c r="D27" s="61"/>
      <c r="E27" s="61"/>
      <c r="F27" s="61"/>
      <c r="G27" s="305"/>
      <c r="H27" s="61"/>
      <c r="I27" s="61"/>
      <c r="J27" s="61"/>
      <c r="K27" s="305"/>
    </row>
    <row r="28" spans="1:11" s="65" customFormat="1" ht="14.1" customHeight="1">
      <c r="A28" s="46"/>
      <c r="B28" s="56"/>
      <c r="C28" s="314"/>
      <c r="D28" s="56"/>
      <c r="E28" s="56"/>
      <c r="F28" s="56"/>
      <c r="G28" s="314"/>
      <c r="H28" s="56"/>
      <c r="I28" s="56"/>
      <c r="J28" s="56"/>
      <c r="K28" s="314"/>
    </row>
    <row r="29" spans="1:11" s="65" customFormat="1" ht="14.1" customHeight="1">
      <c r="A29" s="54" t="s">
        <v>104</v>
      </c>
      <c r="B29" s="149"/>
      <c r="C29" s="314"/>
      <c r="D29" s="149"/>
      <c r="E29" s="149"/>
      <c r="F29" s="149"/>
      <c r="G29" s="314"/>
      <c r="H29" s="149"/>
      <c r="I29" s="149"/>
      <c r="J29" s="149"/>
      <c r="K29" s="314"/>
    </row>
    <row r="30" spans="1:11" s="69" customFormat="1" ht="14.1" customHeight="1">
      <c r="A30" s="153" t="s">
        <v>170</v>
      </c>
      <c r="B30" s="75">
        <v>1447961</v>
      </c>
      <c r="C30" s="304">
        <v>1440696</v>
      </c>
      <c r="D30" s="75">
        <v>1437116</v>
      </c>
      <c r="E30" s="75">
        <v>1422589</v>
      </c>
      <c r="F30" s="75">
        <v>1423761</v>
      </c>
      <c r="G30" s="304">
        <v>1425319</v>
      </c>
      <c r="H30" s="75">
        <v>1420725</v>
      </c>
      <c r="I30" s="75">
        <v>1411972</v>
      </c>
      <c r="J30" s="75">
        <v>1401632</v>
      </c>
      <c r="K30" s="304">
        <v>1391050</v>
      </c>
    </row>
    <row r="31" spans="1:11" s="65" customFormat="1" ht="14.1" customHeight="1">
      <c r="A31" s="45" t="s">
        <v>81</v>
      </c>
      <c r="B31" s="80">
        <v>729518.74866649986</v>
      </c>
      <c r="C31" s="304">
        <v>1400659.778525833</v>
      </c>
      <c r="D31" s="80">
        <v>2042909.6056768331</v>
      </c>
      <c r="E31" s="80">
        <v>2728548.1005499996</v>
      </c>
      <c r="F31" s="80">
        <v>736102</v>
      </c>
      <c r="G31" s="304">
        <v>1429049</v>
      </c>
      <c r="H31" s="80">
        <v>2088899.10635</v>
      </c>
      <c r="I31" s="80">
        <v>2745231.9724166649</v>
      </c>
      <c r="J31" s="80">
        <v>680443</v>
      </c>
      <c r="K31" s="303">
        <v>1269274.8277999996</v>
      </c>
    </row>
    <row r="32" spans="1:11" s="65" customFormat="1" ht="14.1" customHeight="1">
      <c r="A32" s="51" t="s">
        <v>134</v>
      </c>
      <c r="B32" s="75">
        <v>167.09138900601272</v>
      </c>
      <c r="C32" s="304">
        <v>161.01264406008519</v>
      </c>
      <c r="D32" s="75">
        <v>157.00047168908267</v>
      </c>
      <c r="E32" s="396">
        <v>158</v>
      </c>
      <c r="F32" s="75">
        <v>172</v>
      </c>
      <c r="G32" s="304">
        <v>167</v>
      </c>
      <c r="H32" s="396">
        <v>163</v>
      </c>
      <c r="I32" s="396">
        <v>161</v>
      </c>
      <c r="J32" s="75">
        <v>161</v>
      </c>
      <c r="K32" s="304">
        <v>150.96009307519196</v>
      </c>
    </row>
    <row r="33" spans="1:11" s="65" customFormat="1" ht="14.1" customHeight="1">
      <c r="A33" s="51" t="s">
        <v>166</v>
      </c>
      <c r="B33" s="75">
        <v>2592.0831408892359</v>
      </c>
      <c r="C33" s="304">
        <v>2620.5109122622002</v>
      </c>
      <c r="D33" s="75">
        <v>2591.4293469690265</v>
      </c>
      <c r="E33" s="396">
        <v>2569</v>
      </c>
      <c r="F33" s="75">
        <v>2455</v>
      </c>
      <c r="G33" s="304">
        <v>2430</v>
      </c>
      <c r="H33" s="396">
        <v>2413</v>
      </c>
      <c r="I33" s="396">
        <v>2395</v>
      </c>
      <c r="J33" s="75">
        <v>2337</v>
      </c>
      <c r="K33" s="304">
        <v>2366.8931990361025</v>
      </c>
    </row>
    <row r="34" spans="1:11" s="65" customFormat="1" ht="14.1" customHeight="1">
      <c r="A34" s="46"/>
      <c r="B34" s="73"/>
      <c r="C34" s="315"/>
      <c r="D34" s="73"/>
      <c r="E34" s="73"/>
      <c r="F34" s="73"/>
      <c r="G34" s="315"/>
      <c r="H34" s="73"/>
      <c r="I34" s="73"/>
      <c r="J34" s="73"/>
      <c r="K34" s="315"/>
    </row>
    <row r="35" spans="1:11" s="65" customFormat="1" ht="14.1" customHeight="1">
      <c r="A35" s="54" t="s">
        <v>82</v>
      </c>
      <c r="B35" s="73"/>
      <c r="C35" s="315"/>
      <c r="D35" s="73"/>
      <c r="E35" s="73"/>
      <c r="F35" s="73"/>
      <c r="G35" s="315"/>
      <c r="H35" s="73"/>
      <c r="I35" s="73"/>
      <c r="J35" s="73"/>
      <c r="K35" s="315"/>
    </row>
    <row r="36" spans="1:11" s="65" customFormat="1" ht="14.1" customHeight="1">
      <c r="A36" s="51" t="s">
        <v>250</v>
      </c>
      <c r="B36" s="83">
        <v>0.38318726016884114</v>
      </c>
      <c r="C36" s="308">
        <v>0.38240000000000002</v>
      </c>
      <c r="D36" s="83">
        <v>0.38080000000000003</v>
      </c>
      <c r="E36" s="83">
        <v>0.3769351034852611</v>
      </c>
      <c r="F36" s="83">
        <v>0.37803016924208976</v>
      </c>
      <c r="G36" s="308">
        <v>0.37823774954627948</v>
      </c>
      <c r="H36" s="83" t="s">
        <v>238</v>
      </c>
      <c r="I36" s="83" t="s">
        <v>243</v>
      </c>
      <c r="J36" s="83">
        <v>0.377</v>
      </c>
      <c r="K36" s="308" t="s">
        <v>268</v>
      </c>
    </row>
    <row r="37" spans="1:11" s="65" customFormat="1" ht="14.1" customHeight="1">
      <c r="A37" s="50" t="s">
        <v>83</v>
      </c>
      <c r="B37" s="78">
        <v>581744</v>
      </c>
      <c r="C37" s="316">
        <v>579706</v>
      </c>
      <c r="D37" s="78">
        <v>577325</v>
      </c>
      <c r="E37" s="78">
        <v>566956</v>
      </c>
      <c r="F37" s="78">
        <v>562243</v>
      </c>
      <c r="G37" s="316">
        <v>559046</v>
      </c>
      <c r="H37" s="78">
        <v>554192</v>
      </c>
      <c r="I37" s="78">
        <v>549694</v>
      </c>
      <c r="J37" s="78">
        <v>547806</v>
      </c>
      <c r="K37" s="316">
        <v>548450</v>
      </c>
    </row>
    <row r="38" spans="1:11" s="65" customFormat="1" ht="14.1" customHeight="1">
      <c r="A38" s="50" t="s">
        <v>84</v>
      </c>
      <c r="B38" s="78">
        <v>341903</v>
      </c>
      <c r="C38" s="316">
        <v>344699</v>
      </c>
      <c r="D38" s="78">
        <v>348224</v>
      </c>
      <c r="E38" s="78">
        <v>346557</v>
      </c>
      <c r="F38" s="78">
        <v>352738</v>
      </c>
      <c r="G38" s="316">
        <v>362979</v>
      </c>
      <c r="H38" s="78">
        <v>366451</v>
      </c>
      <c r="I38" s="78">
        <v>370061</v>
      </c>
      <c r="J38" s="78">
        <v>374478</v>
      </c>
      <c r="K38" s="316">
        <v>378796</v>
      </c>
    </row>
    <row r="39" spans="1:11" s="65" customFormat="1" ht="14.1" customHeight="1">
      <c r="A39" s="50" t="s">
        <v>85</v>
      </c>
      <c r="B39" s="78">
        <v>77421</v>
      </c>
      <c r="C39" s="316">
        <v>84183</v>
      </c>
      <c r="D39" s="78">
        <v>93015</v>
      </c>
      <c r="E39" s="78">
        <v>102003</v>
      </c>
      <c r="F39" s="78">
        <v>115164</v>
      </c>
      <c r="G39" s="316">
        <v>127812</v>
      </c>
      <c r="H39" s="78">
        <v>141885</v>
      </c>
      <c r="I39" s="78">
        <v>153828</v>
      </c>
      <c r="J39" s="78">
        <v>166229</v>
      </c>
      <c r="K39" s="316">
        <v>177210</v>
      </c>
    </row>
    <row r="40" spans="1:11" s="65" customFormat="1" ht="14.1" customHeight="1">
      <c r="A40" s="51" t="s">
        <v>86</v>
      </c>
      <c r="B40" s="74">
        <v>1001068</v>
      </c>
      <c r="C40" s="302">
        <v>1008588</v>
      </c>
      <c r="D40" s="74">
        <v>1018564</v>
      </c>
      <c r="E40" s="74">
        <v>1015516</v>
      </c>
      <c r="F40" s="74">
        <v>1030145</v>
      </c>
      <c r="G40" s="302">
        <v>1049837</v>
      </c>
      <c r="H40" s="74">
        <v>1062528</v>
      </c>
      <c r="I40" s="74">
        <v>1073583</v>
      </c>
      <c r="J40" s="74">
        <f>SUM(J37:J39)</f>
        <v>1088513</v>
      </c>
      <c r="K40" s="302">
        <f>SUM(K37:K39)</f>
        <v>1104456</v>
      </c>
    </row>
    <row r="41" spans="1:11" s="65" customFormat="1" ht="14.1" customHeight="1">
      <c r="A41" s="51" t="s">
        <v>87</v>
      </c>
      <c r="B41" s="74">
        <v>3596.9126666598763</v>
      </c>
      <c r="C41" s="302">
        <v>3687</v>
      </c>
      <c r="D41" s="74">
        <v>3631</v>
      </c>
      <c r="E41" s="74">
        <v>3612.2826044793305</v>
      </c>
      <c r="F41" s="74">
        <v>3486</v>
      </c>
      <c r="G41" s="302">
        <v>3524</v>
      </c>
      <c r="H41" s="74">
        <v>3498</v>
      </c>
      <c r="I41" s="74">
        <v>3497</v>
      </c>
      <c r="J41" s="74">
        <v>3546</v>
      </c>
      <c r="K41" s="302">
        <v>3540</v>
      </c>
    </row>
    <row r="42" spans="1:11" s="65" customFormat="1" ht="14.1" customHeight="1">
      <c r="A42" s="51" t="s">
        <v>88</v>
      </c>
      <c r="B42" s="74">
        <v>27802</v>
      </c>
      <c r="C42" s="302">
        <v>27824</v>
      </c>
      <c r="D42" s="74">
        <v>26622</v>
      </c>
      <c r="E42" s="74">
        <v>25802</v>
      </c>
      <c r="F42" s="74">
        <v>25986</v>
      </c>
      <c r="G42" s="302">
        <v>34089</v>
      </c>
      <c r="H42" s="74">
        <v>33632</v>
      </c>
      <c r="I42" s="74">
        <v>33200</v>
      </c>
      <c r="J42" s="74">
        <v>31186</v>
      </c>
      <c r="K42" s="302">
        <v>30596</v>
      </c>
    </row>
    <row r="43" spans="1:11" s="65" customFormat="1" ht="14.1" customHeight="1">
      <c r="A43" s="45"/>
      <c r="B43" s="73"/>
      <c r="C43" s="315"/>
      <c r="D43" s="73"/>
      <c r="E43" s="73"/>
      <c r="F43" s="73"/>
      <c r="G43" s="315"/>
      <c r="H43" s="73"/>
      <c r="I43" s="73"/>
      <c r="J43" s="73"/>
      <c r="K43" s="315"/>
    </row>
    <row r="44" spans="1:11" s="65" customFormat="1" ht="14.1" customHeight="1">
      <c r="A44" s="54" t="s">
        <v>89</v>
      </c>
      <c r="B44" s="73"/>
      <c r="C44" s="315"/>
      <c r="D44" s="73"/>
      <c r="E44" s="73"/>
      <c r="F44" s="73"/>
      <c r="G44" s="315"/>
      <c r="H44" s="73"/>
      <c r="I44" s="73"/>
      <c r="J44" s="73"/>
      <c r="K44" s="315"/>
    </row>
    <row r="45" spans="1:11" s="65" customFormat="1" ht="14.1" customHeight="1">
      <c r="A45" s="46" t="s">
        <v>251</v>
      </c>
      <c r="B45" s="83">
        <v>0.2754420485005708</v>
      </c>
      <c r="C45" s="311">
        <v>0.27489999999999998</v>
      </c>
      <c r="D45" s="83">
        <v>0.27560000000000001</v>
      </c>
      <c r="E45" s="83">
        <v>0.27400000000000002</v>
      </c>
      <c r="F45" s="83">
        <v>0.28199999999999997</v>
      </c>
      <c r="G45" s="311">
        <v>0.28489999999999999</v>
      </c>
      <c r="H45" s="83">
        <v>0.28599999999999998</v>
      </c>
      <c r="I45" s="83" t="s">
        <v>244</v>
      </c>
      <c r="J45" s="83">
        <v>0.29199999999999998</v>
      </c>
      <c r="K45" s="311" t="s">
        <v>269</v>
      </c>
    </row>
    <row r="46" spans="1:11" s="65" customFormat="1" ht="14.1" customHeight="1">
      <c r="A46" s="50" t="s">
        <v>90</v>
      </c>
      <c r="B46" s="80">
        <v>147978</v>
      </c>
      <c r="C46" s="303">
        <v>141120</v>
      </c>
      <c r="D46" s="80">
        <v>134851</v>
      </c>
      <c r="E46" s="80">
        <v>128998.5</v>
      </c>
      <c r="F46" s="80">
        <v>126088</v>
      </c>
      <c r="G46" s="303">
        <v>131047.5</v>
      </c>
      <c r="H46" s="80">
        <v>126967</v>
      </c>
      <c r="I46" s="80">
        <v>121849</v>
      </c>
      <c r="J46" s="80">
        <v>115200</v>
      </c>
      <c r="K46" s="303">
        <v>109845</v>
      </c>
    </row>
    <row r="47" spans="1:11" s="65" customFormat="1" ht="14.1" customHeight="1">
      <c r="A47" s="50" t="s">
        <v>91</v>
      </c>
      <c r="B47" s="80">
        <v>304171</v>
      </c>
      <c r="C47" s="303">
        <v>302417</v>
      </c>
      <c r="D47" s="80">
        <v>298558</v>
      </c>
      <c r="E47" s="80">
        <v>290012</v>
      </c>
      <c r="F47" s="80">
        <v>287717</v>
      </c>
      <c r="G47" s="303">
        <v>284324</v>
      </c>
      <c r="H47" s="80">
        <v>279418</v>
      </c>
      <c r="I47" s="80">
        <v>275886</v>
      </c>
      <c r="J47" s="80">
        <v>274556</v>
      </c>
      <c r="K47" s="303">
        <v>270065</v>
      </c>
    </row>
    <row r="48" spans="1:11" s="65" customFormat="1" ht="14.1" customHeight="1">
      <c r="A48" s="50" t="s">
        <v>92</v>
      </c>
      <c r="B48" s="80">
        <v>511671</v>
      </c>
      <c r="C48" s="303">
        <v>527772</v>
      </c>
      <c r="D48" s="80">
        <v>545283</v>
      </c>
      <c r="E48" s="80">
        <v>550002</v>
      </c>
      <c r="F48" s="80">
        <v>571169</v>
      </c>
      <c r="G48" s="303">
        <v>590869</v>
      </c>
      <c r="H48" s="80">
        <v>609807</v>
      </c>
      <c r="I48" s="80">
        <v>628797</v>
      </c>
      <c r="J48" s="80">
        <v>649115</v>
      </c>
      <c r="K48" s="303">
        <v>665009</v>
      </c>
    </row>
    <row r="49" spans="1:11" s="65" customFormat="1" ht="14.1" customHeight="1">
      <c r="A49" s="51" t="s">
        <v>93</v>
      </c>
      <c r="B49" s="75">
        <v>963820</v>
      </c>
      <c r="C49" s="304">
        <v>971309</v>
      </c>
      <c r="D49" s="75">
        <v>978692</v>
      </c>
      <c r="E49" s="75">
        <v>969012.5</v>
      </c>
      <c r="F49" s="75">
        <v>984974</v>
      </c>
      <c r="G49" s="304">
        <v>1006240.5</v>
      </c>
      <c r="H49" s="75">
        <v>1016192</v>
      </c>
      <c r="I49" s="75">
        <v>1026532</v>
      </c>
      <c r="J49" s="75">
        <f>SUM(J46:J48)</f>
        <v>1038871</v>
      </c>
      <c r="K49" s="304">
        <f>SUM(K46:K48)</f>
        <v>1044919</v>
      </c>
    </row>
    <row r="50" spans="1:11" s="65" customFormat="1" ht="14.1" customHeight="1">
      <c r="A50" s="46" t="s">
        <v>94</v>
      </c>
      <c r="B50" s="75">
        <v>3280</v>
      </c>
      <c r="C50" s="304">
        <v>3350.4091275338828</v>
      </c>
      <c r="D50" s="75">
        <v>3334.0534126740276</v>
      </c>
      <c r="E50" s="75">
        <v>3332</v>
      </c>
      <c r="F50" s="75">
        <v>3512</v>
      </c>
      <c r="G50" s="304">
        <v>3503</v>
      </c>
      <c r="H50" s="75">
        <v>3495</v>
      </c>
      <c r="I50" s="75">
        <v>3480</v>
      </c>
      <c r="J50" s="75">
        <v>3606</v>
      </c>
      <c r="K50" s="304">
        <v>3533.2881093048163</v>
      </c>
    </row>
    <row r="51" spans="1:11" s="65" customFormat="1" ht="14.1" customHeight="1">
      <c r="A51" s="45"/>
      <c r="B51" s="73"/>
      <c r="C51" s="315"/>
      <c r="D51" s="73"/>
      <c r="E51" s="73"/>
      <c r="F51" s="73"/>
      <c r="G51" s="315"/>
      <c r="H51" s="73"/>
      <c r="I51" s="73"/>
      <c r="J51" s="73"/>
      <c r="K51" s="315"/>
    </row>
    <row r="52" spans="1:11" s="65" customFormat="1" ht="14.1" customHeight="1">
      <c r="A52" s="54" t="s">
        <v>113</v>
      </c>
      <c r="B52" s="73"/>
      <c r="C52" s="315"/>
      <c r="D52" s="73"/>
      <c r="E52" s="73"/>
      <c r="F52" s="73"/>
      <c r="G52" s="315"/>
      <c r="H52" s="73"/>
      <c r="I52" s="73"/>
      <c r="J52" s="73"/>
      <c r="K52" s="315"/>
    </row>
    <row r="53" spans="1:11" s="65" customFormat="1" ht="14.1" customHeight="1">
      <c r="A53" s="46" t="s">
        <v>114</v>
      </c>
      <c r="B53" s="75">
        <v>95679</v>
      </c>
      <c r="C53" s="304">
        <v>94662</v>
      </c>
      <c r="D53" s="75">
        <v>93572</v>
      </c>
      <c r="E53" s="75">
        <v>92486</v>
      </c>
      <c r="F53" s="75">
        <v>91488</v>
      </c>
      <c r="G53" s="304">
        <v>90509</v>
      </c>
      <c r="H53" s="75">
        <v>89372</v>
      </c>
      <c r="I53" s="75">
        <v>0</v>
      </c>
      <c r="J53" s="75">
        <v>0</v>
      </c>
      <c r="K53" s="304">
        <v>0</v>
      </c>
    </row>
    <row r="54" spans="1:11" s="65" customFormat="1" ht="14.1" customHeight="1">
      <c r="A54" s="63" t="s">
        <v>115</v>
      </c>
      <c r="B54" s="81">
        <v>256</v>
      </c>
      <c r="C54" s="301">
        <v>256</v>
      </c>
      <c r="D54" s="81">
        <v>256</v>
      </c>
      <c r="E54" s="81">
        <v>0</v>
      </c>
      <c r="F54" s="81">
        <v>0</v>
      </c>
      <c r="G54" s="301">
        <v>0</v>
      </c>
      <c r="H54" s="81">
        <v>0</v>
      </c>
      <c r="I54" s="81">
        <v>0</v>
      </c>
      <c r="J54" s="81">
        <v>0</v>
      </c>
      <c r="K54" s="301">
        <v>0</v>
      </c>
    </row>
    <row r="55" spans="1:11" s="65" customFormat="1" ht="14.1" customHeight="1">
      <c r="A55" s="46"/>
      <c r="B55" s="73"/>
      <c r="C55" s="304"/>
      <c r="D55" s="73"/>
      <c r="E55" s="73"/>
      <c r="F55" s="73"/>
      <c r="G55" s="304"/>
      <c r="H55" s="73"/>
      <c r="I55" s="73"/>
      <c r="J55" s="73"/>
      <c r="K55" s="304"/>
    </row>
    <row r="56" spans="1:11" s="65" customFormat="1" ht="14.1" customHeight="1">
      <c r="A56" s="46"/>
      <c r="B56" s="73"/>
      <c r="C56" s="315"/>
      <c r="D56" s="73"/>
      <c r="E56" s="73"/>
      <c r="F56" s="73"/>
      <c r="G56" s="315"/>
      <c r="H56" s="73"/>
      <c r="I56" s="73"/>
      <c r="J56" s="73"/>
      <c r="K56" s="315"/>
    </row>
    <row r="57" spans="1:11" s="65" customFormat="1" ht="14.1" customHeight="1">
      <c r="A57" s="54" t="s">
        <v>78</v>
      </c>
      <c r="B57" s="73"/>
      <c r="C57" s="315"/>
      <c r="D57" s="73"/>
      <c r="E57" s="73"/>
      <c r="F57" s="73"/>
      <c r="G57" s="315"/>
      <c r="H57" s="73"/>
      <c r="I57" s="73"/>
      <c r="J57" s="73"/>
      <c r="K57" s="315"/>
    </row>
    <row r="58" spans="1:11" s="65" customFormat="1" ht="3" customHeight="1">
      <c r="A58" s="45"/>
      <c r="B58" s="73"/>
      <c r="C58" s="315"/>
      <c r="D58" s="73"/>
      <c r="E58" s="73"/>
      <c r="F58" s="73"/>
      <c r="G58" s="315"/>
      <c r="H58" s="73"/>
      <c r="I58" s="73"/>
      <c r="J58" s="73"/>
      <c r="K58" s="315"/>
    </row>
    <row r="59" spans="1:11" s="65" customFormat="1" ht="14.1" customHeight="1">
      <c r="A59" s="55" t="s">
        <v>95</v>
      </c>
      <c r="B59" s="62"/>
      <c r="C59" s="312"/>
      <c r="D59" s="62"/>
      <c r="E59" s="62"/>
      <c r="F59" s="62"/>
      <c r="G59" s="312"/>
      <c r="H59" s="62"/>
      <c r="I59" s="62"/>
      <c r="J59" s="62"/>
      <c r="K59" s="312"/>
    </row>
    <row r="60" spans="1:11" s="65" customFormat="1" ht="14.1" customHeight="1">
      <c r="A60" s="46"/>
      <c r="B60" s="59"/>
      <c r="C60" s="315"/>
      <c r="D60" s="59"/>
      <c r="E60" s="59"/>
      <c r="F60" s="59"/>
      <c r="G60" s="315"/>
      <c r="H60" s="59"/>
      <c r="I60" s="59"/>
      <c r="J60" s="59"/>
      <c r="K60" s="315"/>
    </row>
    <row r="61" spans="1:11" s="65" customFormat="1" ht="14.1" customHeight="1">
      <c r="A61" s="46" t="s">
        <v>252</v>
      </c>
      <c r="B61" s="60">
        <v>1.0444200385356455</v>
      </c>
      <c r="C61" s="300">
        <v>1.0446488439306358</v>
      </c>
      <c r="D61" s="60">
        <v>1.1072601156069364</v>
      </c>
      <c r="E61" s="60">
        <v>1.0580000000000001</v>
      </c>
      <c r="F61" s="60">
        <v>1.0629999999999999</v>
      </c>
      <c r="G61" s="300">
        <v>1.0649999999999999</v>
      </c>
      <c r="H61" s="60">
        <v>1.1080000000000001</v>
      </c>
      <c r="I61" s="60">
        <v>1.0609999999999999</v>
      </c>
      <c r="J61" s="60">
        <v>1.0389999999999999</v>
      </c>
      <c r="K61" s="300">
        <v>1.03131021194605</v>
      </c>
    </row>
    <row r="62" spans="1:11" s="65" customFormat="1" ht="14.1" customHeight="1">
      <c r="A62" s="46" t="s">
        <v>253</v>
      </c>
      <c r="B62" s="76">
        <v>0.47882775516830428</v>
      </c>
      <c r="C62" s="300">
        <v>0.48306743560977566</v>
      </c>
      <c r="D62" s="76">
        <v>0.505</v>
      </c>
      <c r="E62" s="76">
        <v>0.502</v>
      </c>
      <c r="F62" s="76">
        <v>0.49399999999999999</v>
      </c>
      <c r="G62" s="300">
        <v>0.48599999999999999</v>
      </c>
      <c r="H62" s="76">
        <v>0.49299999999999999</v>
      </c>
      <c r="I62" s="76">
        <v>0.48599999999999999</v>
      </c>
      <c r="J62" s="76">
        <v>0.48599999999999999</v>
      </c>
      <c r="K62" s="300">
        <v>0.48388603456328816</v>
      </c>
    </row>
    <row r="63" spans="1:11" s="65" customFormat="1" ht="14.1" customHeight="1">
      <c r="A63" s="52" t="s">
        <v>96</v>
      </c>
      <c r="B63" s="75">
        <v>1218112</v>
      </c>
      <c r="C63" s="304">
        <v>1220698</v>
      </c>
      <c r="D63" s="75">
        <v>1280724</v>
      </c>
      <c r="E63" s="75">
        <v>1257887</v>
      </c>
      <c r="F63" s="75">
        <v>1232970</v>
      </c>
      <c r="G63" s="304">
        <v>1209184</v>
      </c>
      <c r="H63" s="75">
        <v>1135000</v>
      </c>
      <c r="I63" s="75">
        <v>1203228</v>
      </c>
      <c r="J63" s="75">
        <v>1174266</v>
      </c>
      <c r="K63" s="304">
        <v>1172368</v>
      </c>
    </row>
    <row r="64" spans="1:11" s="65" customFormat="1" ht="14.1" customHeight="1">
      <c r="A64" s="53" t="s">
        <v>97</v>
      </c>
      <c r="B64" s="73">
        <v>0.38495064493248571</v>
      </c>
      <c r="C64" s="315">
        <v>0.39631669749602277</v>
      </c>
      <c r="D64" s="73">
        <v>0.39331133604629737</v>
      </c>
      <c r="E64" s="73">
        <v>0.41899999999999998</v>
      </c>
      <c r="F64" s="73">
        <v>0.44400000000000001</v>
      </c>
      <c r="G64" s="315">
        <v>0.45700000000000002</v>
      </c>
      <c r="H64" s="73">
        <v>0.44600000000000001</v>
      </c>
      <c r="I64" s="73">
        <v>0.47199999999999998</v>
      </c>
      <c r="J64" s="73">
        <v>0.48899999999999999</v>
      </c>
      <c r="K64" s="315">
        <v>0.4985713372675174</v>
      </c>
    </row>
    <row r="65" spans="1:11" s="65" customFormat="1" ht="14.1" customHeight="1">
      <c r="A65" s="46" t="s">
        <v>105</v>
      </c>
      <c r="B65" s="77">
        <v>206.65441249010573</v>
      </c>
      <c r="C65" s="299">
        <v>212.87631878075038</v>
      </c>
      <c r="D65" s="77">
        <v>214.76447058451063</v>
      </c>
      <c r="E65" s="77">
        <v>215</v>
      </c>
      <c r="F65" s="77">
        <v>208</v>
      </c>
      <c r="G65" s="299">
        <v>214</v>
      </c>
      <c r="H65" s="77">
        <v>216</v>
      </c>
      <c r="I65" s="77">
        <v>219</v>
      </c>
      <c r="J65" s="77">
        <v>219</v>
      </c>
      <c r="K65" s="299">
        <v>227</v>
      </c>
    </row>
    <row r="66" spans="1:11" s="65" customFormat="1" ht="14.1" customHeight="1">
      <c r="A66" s="46" t="s">
        <v>98</v>
      </c>
      <c r="B66" s="75">
        <v>1575.7833505221486</v>
      </c>
      <c r="C66" s="304">
        <v>1603.4567244429575</v>
      </c>
      <c r="D66" s="75">
        <v>1676.6714980406202</v>
      </c>
      <c r="E66" s="75">
        <v>1671</v>
      </c>
      <c r="F66" s="75">
        <v>1603</v>
      </c>
      <c r="G66" s="304">
        <v>1642</v>
      </c>
      <c r="H66" s="75">
        <v>1703</v>
      </c>
      <c r="I66" s="75">
        <v>1692</v>
      </c>
      <c r="J66" s="75">
        <v>1738</v>
      </c>
      <c r="K66" s="304">
        <v>1784.8906999999999</v>
      </c>
    </row>
    <row r="67" spans="1:11" s="65" customFormat="1" ht="14.1" customHeight="1">
      <c r="A67" s="46"/>
      <c r="B67" s="73"/>
      <c r="C67" s="315"/>
      <c r="D67" s="73"/>
      <c r="E67" s="73"/>
      <c r="F67" s="73"/>
      <c r="G67" s="315"/>
      <c r="H67" s="73"/>
      <c r="I67" s="73"/>
      <c r="J67" s="73"/>
      <c r="K67" s="315"/>
    </row>
    <row r="68" spans="1:11" s="65" customFormat="1" ht="14.1" customHeight="1">
      <c r="A68" s="55" t="s">
        <v>80</v>
      </c>
      <c r="B68" s="58"/>
      <c r="C68" s="312"/>
      <c r="D68" s="58"/>
      <c r="E68" s="58"/>
      <c r="F68" s="58"/>
      <c r="G68" s="312"/>
      <c r="H68" s="58"/>
      <c r="I68" s="58"/>
      <c r="J68" s="58"/>
      <c r="K68" s="312"/>
    </row>
    <row r="69" spans="1:11" s="65" customFormat="1" ht="14.1" customHeight="1">
      <c r="A69" s="45"/>
      <c r="B69" s="59"/>
      <c r="C69" s="315"/>
      <c r="D69" s="59"/>
      <c r="E69" s="59"/>
      <c r="F69" s="59"/>
      <c r="G69" s="315"/>
      <c r="H69" s="59"/>
      <c r="I69" s="59"/>
      <c r="J69" s="59"/>
      <c r="K69" s="315"/>
    </row>
    <row r="70" spans="1:11" s="65" customFormat="1" ht="14.1" customHeight="1">
      <c r="A70" s="54" t="s">
        <v>104</v>
      </c>
      <c r="B70" s="59"/>
      <c r="C70" s="315"/>
      <c r="D70" s="59"/>
      <c r="E70" s="59"/>
      <c r="F70" s="59"/>
      <c r="G70" s="315"/>
      <c r="H70" s="59"/>
      <c r="I70" s="59"/>
      <c r="J70" s="59"/>
      <c r="K70" s="315"/>
    </row>
    <row r="71" spans="1:11" s="65" customFormat="1" ht="14.1" customHeight="1">
      <c r="A71" s="45" t="s">
        <v>106</v>
      </c>
      <c r="B71" s="73">
        <v>0.112</v>
      </c>
      <c r="C71" s="315">
        <v>0.10999470134874759</v>
      </c>
      <c r="D71" s="73">
        <v>0.10910741811175337</v>
      </c>
      <c r="E71" s="73">
        <v>0.108</v>
      </c>
      <c r="F71" s="73">
        <v>0.107</v>
      </c>
      <c r="G71" s="315">
        <v>0.106</v>
      </c>
      <c r="H71" s="73" t="s">
        <v>239</v>
      </c>
      <c r="I71" s="73">
        <v>0.105</v>
      </c>
      <c r="J71" s="73">
        <v>0.104</v>
      </c>
      <c r="K71" s="315">
        <v>0.10456242600856024</v>
      </c>
    </row>
    <row r="72" spans="1:11" s="69" customFormat="1" ht="14.1" customHeight="1">
      <c r="A72" s="121" t="s">
        <v>168</v>
      </c>
      <c r="B72" s="74">
        <v>221245</v>
      </c>
      <c r="C72" s="302">
        <v>219502</v>
      </c>
      <c r="D72" s="74">
        <v>219564</v>
      </c>
      <c r="E72" s="74">
        <v>216832</v>
      </c>
      <c r="F72" s="74">
        <v>213938</v>
      </c>
      <c r="G72" s="302">
        <v>212522</v>
      </c>
      <c r="H72" s="74">
        <v>210858</v>
      </c>
      <c r="I72" s="74">
        <v>210889</v>
      </c>
      <c r="J72" s="74">
        <v>209039</v>
      </c>
      <c r="K72" s="302">
        <v>209562</v>
      </c>
    </row>
    <row r="73" spans="1:11" s="69" customFormat="1" ht="14.1" customHeight="1">
      <c r="A73" s="154" t="s">
        <v>81</v>
      </c>
      <c r="B73" s="74">
        <v>48352</v>
      </c>
      <c r="C73" s="302">
        <v>92890.932576666586</v>
      </c>
      <c r="D73" s="74">
        <v>134825.19774666658</v>
      </c>
      <c r="E73" s="74">
        <v>176368.72231000001</v>
      </c>
      <c r="F73" s="74">
        <v>40245</v>
      </c>
      <c r="G73" s="302">
        <v>77798</v>
      </c>
      <c r="H73" s="74">
        <v>114773.53104</v>
      </c>
      <c r="I73" s="74">
        <v>151861.546076667</v>
      </c>
      <c r="J73" s="74">
        <v>36056</v>
      </c>
      <c r="K73" s="302">
        <v>34074.463000000003</v>
      </c>
    </row>
    <row r="74" spans="1:11" s="65" customFormat="1" ht="14.1" customHeight="1">
      <c r="A74" s="122"/>
      <c r="B74" s="73"/>
      <c r="C74" s="315"/>
      <c r="D74" s="73"/>
      <c r="E74" s="73"/>
      <c r="F74" s="73"/>
      <c r="G74" s="315"/>
      <c r="H74" s="73"/>
      <c r="I74" s="73"/>
      <c r="J74" s="73"/>
      <c r="K74" s="315"/>
    </row>
    <row r="75" spans="1:11" s="65" customFormat="1" ht="14.1" customHeight="1">
      <c r="A75" s="54" t="s">
        <v>107</v>
      </c>
      <c r="B75" s="73"/>
      <c r="C75" s="315"/>
      <c r="D75" s="73"/>
      <c r="E75" s="73"/>
      <c r="F75" s="73"/>
      <c r="G75" s="315"/>
      <c r="H75" s="73"/>
      <c r="I75" s="73"/>
      <c r="J75" s="73"/>
      <c r="K75" s="315"/>
    </row>
    <row r="76" spans="1:11" s="65" customFormat="1" ht="14.1" customHeight="1">
      <c r="A76" s="50" t="s">
        <v>262</v>
      </c>
      <c r="B76" s="78">
        <v>164360</v>
      </c>
      <c r="C76" s="316">
        <v>164970</v>
      </c>
      <c r="D76" s="78">
        <v>166319</v>
      </c>
      <c r="E76" s="78">
        <v>165770</v>
      </c>
      <c r="F76" s="78">
        <v>165002</v>
      </c>
      <c r="G76" s="316">
        <v>165859</v>
      </c>
      <c r="H76" s="78">
        <v>166622</v>
      </c>
      <c r="I76" s="78">
        <v>168552</v>
      </c>
      <c r="J76" s="78">
        <v>168608</v>
      </c>
      <c r="K76" s="316">
        <v>171321</v>
      </c>
    </row>
    <row r="77" spans="1:11" s="65" customFormat="1" ht="14.1" customHeight="1">
      <c r="A77" s="50" t="s">
        <v>263</v>
      </c>
      <c r="B77" s="78">
        <v>24287</v>
      </c>
      <c r="C77" s="316">
        <v>23731</v>
      </c>
      <c r="D77" s="78">
        <v>23806</v>
      </c>
      <c r="E77" s="78">
        <v>23678</v>
      </c>
      <c r="F77" s="78">
        <v>24018</v>
      </c>
      <c r="G77" s="316">
        <v>23798</v>
      </c>
      <c r="H77" s="78">
        <v>22851</v>
      </c>
      <c r="I77" s="78">
        <v>20965</v>
      </c>
      <c r="J77" s="78">
        <v>19110</v>
      </c>
      <c r="K77" s="316">
        <v>18608</v>
      </c>
    </row>
    <row r="78" spans="1:11" s="65" customFormat="1" ht="14.1" customHeight="1">
      <c r="A78" s="46" t="s">
        <v>179</v>
      </c>
      <c r="B78" s="74">
        <v>188647</v>
      </c>
      <c r="C78" s="302">
        <v>188701</v>
      </c>
      <c r="D78" s="74">
        <v>190125</v>
      </c>
      <c r="E78" s="74">
        <v>189448</v>
      </c>
      <c r="F78" s="74">
        <v>189020</v>
      </c>
      <c r="G78" s="302">
        <v>189657</v>
      </c>
      <c r="H78" s="74">
        <v>189473</v>
      </c>
      <c r="I78" s="74">
        <v>189517</v>
      </c>
      <c r="J78" s="74">
        <f>SUM(J76:J77)</f>
        <v>187718</v>
      </c>
      <c r="K78" s="302">
        <f>SUM(K76:K77)</f>
        <v>189929</v>
      </c>
    </row>
    <row r="79" spans="1:11" s="65" customFormat="1" ht="14.1" customHeight="1">
      <c r="A79" s="63" t="s">
        <v>108</v>
      </c>
      <c r="B79" s="79">
        <v>104203</v>
      </c>
      <c r="C79" s="298">
        <v>105432</v>
      </c>
      <c r="D79" s="79">
        <v>106726</v>
      </c>
      <c r="E79" s="79">
        <v>107672</v>
      </c>
      <c r="F79" s="79">
        <v>110797</v>
      </c>
      <c r="G79" s="298">
        <v>112436</v>
      </c>
      <c r="H79" s="79">
        <v>114205</v>
      </c>
      <c r="I79" s="79">
        <v>117481</v>
      </c>
      <c r="J79" s="79">
        <v>119094</v>
      </c>
      <c r="K79" s="298">
        <v>121734</v>
      </c>
    </row>
    <row r="80" spans="1:11" s="65" customFormat="1" ht="14.1" customHeight="1">
      <c r="A80" s="283"/>
      <c r="B80" s="317"/>
      <c r="C80" s="279"/>
      <c r="D80" s="279"/>
      <c r="E80" s="279"/>
      <c r="F80" s="279"/>
      <c r="G80" s="279"/>
      <c r="H80" s="279"/>
      <c r="I80" s="279"/>
      <c r="J80" s="270"/>
    </row>
    <row r="81" spans="1:10" s="65" customFormat="1" ht="14.1" customHeight="1">
      <c r="A81" s="45"/>
      <c r="B81" s="225"/>
      <c r="J81" s="69"/>
    </row>
    <row r="82" spans="1:10" s="65" customFormat="1" ht="14.1" customHeight="1">
      <c r="A82" s="45" t="s">
        <v>167</v>
      </c>
      <c r="B82" s="225"/>
      <c r="J82" s="69"/>
    </row>
    <row r="83" spans="1:10" s="65" customFormat="1" ht="14.1" customHeight="1">
      <c r="A83" s="45" t="s">
        <v>247</v>
      </c>
      <c r="B83" s="225"/>
      <c r="J83" s="69"/>
    </row>
    <row r="84" spans="1:10" s="65" customFormat="1" ht="14.1" customHeight="1">
      <c r="A84" s="45" t="s">
        <v>248</v>
      </c>
      <c r="B84" s="225"/>
      <c r="J84" s="69"/>
    </row>
    <row r="85" spans="1:10" s="65" customFormat="1" ht="14.1" customHeight="1">
      <c r="A85" s="45" t="s">
        <v>249</v>
      </c>
      <c r="B85" s="225"/>
      <c r="J85" s="69"/>
    </row>
    <row r="86" spans="1:10" s="45" customFormat="1" ht="14.1" customHeight="1">
      <c r="A86" s="45" t="s">
        <v>270</v>
      </c>
      <c r="B86" s="225"/>
      <c r="J86" s="69"/>
    </row>
    <row r="87" spans="1:10" s="6" customFormat="1" ht="14.1" customHeight="1">
      <c r="A87" s="151"/>
      <c r="B87" s="225"/>
      <c r="J87" s="69"/>
    </row>
    <row r="88" spans="1:10" s="6" customFormat="1" ht="14.1" customHeight="1">
      <c r="A88" s="151"/>
      <c r="B88" s="225"/>
      <c r="J88" s="235"/>
    </row>
    <row r="89" spans="1:10" s="6" customFormat="1" ht="14.1" customHeight="1">
      <c r="A89" s="151"/>
      <c r="B89" s="225"/>
      <c r="J89" s="235"/>
    </row>
    <row r="90" spans="1:10" s="6" customFormat="1" ht="14.1" customHeight="1">
      <c r="A90" s="151"/>
      <c r="B90" s="225"/>
      <c r="J90" s="235"/>
    </row>
    <row r="91" spans="1:10" s="6" customFormat="1" ht="14.1" customHeight="1">
      <c r="A91" s="151"/>
      <c r="B91" s="225"/>
      <c r="J91" s="266"/>
    </row>
    <row r="92" spans="1:10" s="6" customFormat="1" ht="14.1" customHeight="1">
      <c r="A92" s="151"/>
      <c r="B92" s="225"/>
      <c r="J92" s="266"/>
    </row>
    <row r="93" spans="1:10" s="6" customFormat="1" ht="14.1" customHeight="1">
      <c r="A93" s="151"/>
      <c r="B93" s="225"/>
      <c r="J93" s="264"/>
    </row>
    <row r="94" spans="1:10" s="6" customFormat="1" ht="14.1" customHeight="1">
      <c r="A94" s="151"/>
      <c r="B94" s="225"/>
      <c r="J94" s="264"/>
    </row>
    <row r="95" spans="1:10" s="6" customFormat="1" ht="14.1" customHeight="1">
      <c r="A95" s="216"/>
      <c r="B95" s="225"/>
      <c r="J95" s="266"/>
    </row>
    <row r="96" spans="1:10" s="7" customFormat="1" ht="14.1" customHeight="1">
      <c r="A96" s="216"/>
      <c r="B96" s="225"/>
      <c r="J96" s="266"/>
    </row>
    <row r="97" spans="1:10" s="7" customFormat="1" ht="14.1" customHeight="1">
      <c r="A97" s="216"/>
      <c r="B97" s="225"/>
      <c r="J97" s="296"/>
    </row>
    <row r="98" spans="1:10" s="7" customFormat="1" ht="14.1" customHeight="1">
      <c r="A98" s="151"/>
      <c r="B98" s="225"/>
      <c r="J98" s="288"/>
    </row>
    <row r="99" spans="1:10" s="7" customFormat="1" ht="14.1" customHeight="1">
      <c r="A99" s="217"/>
      <c r="B99" s="225"/>
      <c r="J99" s="288"/>
    </row>
    <row r="100" spans="1:10" s="7" customFormat="1" ht="14.1" customHeight="1">
      <c r="A100" s="151"/>
      <c r="B100" s="225"/>
      <c r="J100" s="235"/>
    </row>
    <row r="101" spans="1:10" s="7" customFormat="1" ht="14.1" customHeight="1">
      <c r="A101" s="151"/>
      <c r="B101" s="225"/>
      <c r="J101" s="235"/>
    </row>
    <row r="102" spans="1:10" s="7" customFormat="1" ht="14.1" customHeight="1">
      <c r="A102" s="151"/>
      <c r="B102" s="225"/>
      <c r="J102" s="235"/>
    </row>
    <row r="103" spans="1:10" s="7" customFormat="1" ht="14.1" customHeight="1">
      <c r="A103" s="151"/>
      <c r="B103" s="225"/>
      <c r="J103" s="235"/>
    </row>
    <row r="104" spans="1:10" s="7" customFormat="1" ht="14.1" customHeight="1">
      <c r="A104" s="151"/>
      <c r="B104" s="225"/>
      <c r="J104" s="235"/>
    </row>
    <row r="105" spans="1:10" s="7" customFormat="1" ht="14.1" customHeight="1">
      <c r="A105" s="151"/>
      <c r="B105" s="225"/>
      <c r="J105" s="235"/>
    </row>
    <row r="106" spans="1:10" s="7" customFormat="1" ht="14.1" customHeight="1">
      <c r="A106" s="217"/>
      <c r="B106" s="225"/>
      <c r="J106" s="235"/>
    </row>
    <row r="107" spans="1:10" s="7" customFormat="1" ht="14.1" customHeight="1">
      <c r="A107" s="217"/>
      <c r="B107" s="225"/>
      <c r="J107" s="235"/>
    </row>
    <row r="108" spans="1:10" s="7" customFormat="1" ht="14.1" customHeight="1">
      <c r="A108" s="218"/>
      <c r="B108" s="225"/>
      <c r="J108" s="235"/>
    </row>
    <row r="109" spans="1:10" s="7" customFormat="1" ht="14.1" customHeight="1">
      <c r="A109" s="219"/>
      <c r="B109" s="225"/>
      <c r="J109" s="235"/>
    </row>
    <row r="110" spans="1:10" s="7" customFormat="1" ht="14.1" customHeight="1">
      <c r="A110" s="219"/>
      <c r="B110" s="225"/>
      <c r="J110" s="235"/>
    </row>
    <row r="111" spans="1:10" s="7" customFormat="1" ht="14.1" customHeight="1">
      <c r="A111" s="220"/>
      <c r="B111" s="225"/>
      <c r="J111" s="235"/>
    </row>
    <row r="112" spans="1:10" s="7" customFormat="1" ht="14.1" customHeight="1">
      <c r="A112" s="221"/>
      <c r="B112" s="225"/>
      <c r="J112" s="235"/>
    </row>
    <row r="113" spans="1:10" s="7" customFormat="1" ht="14.1" customHeight="1">
      <c r="A113" s="221"/>
      <c r="B113" s="225"/>
      <c r="J113" s="69"/>
    </row>
    <row r="114" spans="1:10" s="7" customFormat="1" ht="14.1" customHeight="1">
      <c r="A114" s="151"/>
      <c r="B114" s="225"/>
      <c r="J114" s="69"/>
    </row>
    <row r="115" spans="1:10" s="7" customFormat="1" ht="14.1" customHeight="1">
      <c r="A115" s="222"/>
      <c r="B115" s="225"/>
      <c r="J115" s="69"/>
    </row>
    <row r="116" spans="1:10" s="7" customFormat="1" ht="14.1" customHeight="1">
      <c r="A116" s="222"/>
      <c r="B116" s="225"/>
      <c r="J116" s="69"/>
    </row>
    <row r="117" spans="1:10" s="7" customFormat="1" ht="14.1" customHeight="1">
      <c r="A117" s="222"/>
      <c r="B117" s="225"/>
      <c r="J117" s="69"/>
    </row>
    <row r="118" spans="1:10" s="6" customFormat="1" ht="14.1" customHeight="1">
      <c r="A118" s="222"/>
      <c r="B118" s="225"/>
      <c r="J118" s="69"/>
    </row>
    <row r="119" spans="1:10" s="6" customFormat="1" ht="14.1" customHeight="1">
      <c r="A119" s="222"/>
      <c r="B119" s="225"/>
      <c r="J119" s="69"/>
    </row>
    <row r="120" spans="1:10" s="6" customFormat="1" ht="14.1" customHeight="1">
      <c r="A120" s="222"/>
      <c r="B120" s="225"/>
      <c r="J120" s="69"/>
    </row>
    <row r="121" spans="1:10" s="6" customFormat="1" ht="14.1" customHeight="1">
      <c r="A121" s="222"/>
      <c r="B121" s="225"/>
      <c r="J121" s="69"/>
    </row>
    <row r="122" spans="1:10" s="6" customFormat="1" ht="14.1" customHeight="1">
      <c r="A122" s="216"/>
      <c r="B122" s="225"/>
      <c r="J122" s="69"/>
    </row>
    <row r="123" spans="1:10" s="6" customFormat="1" ht="14.1" customHeight="1">
      <c r="A123" s="216"/>
      <c r="B123" s="225"/>
      <c r="J123" s="69"/>
    </row>
    <row r="124" spans="1:10" s="6" customFormat="1" ht="14.1" customHeight="1">
      <c r="A124" s="216"/>
      <c r="B124" s="225"/>
      <c r="J124" s="69"/>
    </row>
    <row r="125" spans="1:10" s="6" customFormat="1" ht="14.1" customHeight="1">
      <c r="A125" s="216"/>
      <c r="B125" s="225"/>
      <c r="J125" s="69"/>
    </row>
    <row r="126" spans="1:10" s="6" customFormat="1" ht="14.1" customHeight="1">
      <c r="A126" s="216"/>
      <c r="B126" s="225"/>
      <c r="J126" s="69"/>
    </row>
    <row r="127" spans="1:10" s="6" customFormat="1" ht="14.1" customHeight="1">
      <c r="A127" s="222"/>
      <c r="B127" s="225"/>
      <c r="J127" s="69"/>
    </row>
    <row r="128" spans="1:10" s="6" customFormat="1" ht="14.1" customHeight="1">
      <c r="A128" s="222"/>
      <c r="B128" s="225"/>
      <c r="J128" s="69"/>
    </row>
    <row r="129" spans="1:10" s="6" customFormat="1" ht="14.1" customHeight="1">
      <c r="A129" s="222"/>
      <c r="B129" s="225"/>
      <c r="J129" s="69"/>
    </row>
    <row r="130" spans="1:10" s="6" customFormat="1" ht="14.1" customHeight="1">
      <c r="A130" s="216"/>
      <c r="B130" s="225"/>
      <c r="J130" s="69"/>
    </row>
    <row r="131" spans="1:10" s="6" customFormat="1" ht="14.1" customHeight="1">
      <c r="A131" s="216"/>
      <c r="B131" s="225"/>
      <c r="J131" s="69"/>
    </row>
    <row r="132" spans="1:10" s="6" customFormat="1" ht="14.1" customHeight="1">
      <c r="A132" s="151"/>
      <c r="B132" s="225"/>
      <c r="J132" s="69"/>
    </row>
    <row r="133" spans="1:10" s="6" customFormat="1" ht="14.1" customHeight="1">
      <c r="A133" s="151"/>
      <c r="B133" s="225"/>
      <c r="J133" s="69"/>
    </row>
    <row r="134" spans="1:10" s="6" customFormat="1" ht="14.1" customHeight="1">
      <c r="A134" s="223"/>
      <c r="B134" s="225"/>
      <c r="J134" s="69"/>
    </row>
    <row r="135" spans="1:10" s="224" customFormat="1" ht="14.1" customHeight="1">
      <c r="A135" s="223"/>
      <c r="B135" s="225"/>
      <c r="J135" s="69"/>
    </row>
    <row r="136" spans="1:10" s="224" customFormat="1" ht="14.1" customHeight="1">
      <c r="A136" s="223"/>
      <c r="B136" s="225"/>
      <c r="J136" s="69"/>
    </row>
    <row r="137" spans="1:10" s="224" customFormat="1" ht="14.1" customHeight="1">
      <c r="A137" s="223"/>
      <c r="B137" s="225"/>
      <c r="J137" s="69"/>
    </row>
    <row r="138" spans="1:10" s="224" customFormat="1" ht="14.1" customHeight="1">
      <c r="A138" s="223"/>
      <c r="B138" s="225"/>
      <c r="J138" s="69"/>
    </row>
    <row r="139" spans="1:10" s="224" customFormat="1" ht="14.1" customHeight="1">
      <c r="A139" s="223"/>
      <c r="B139" s="225"/>
      <c r="J139" s="69"/>
    </row>
    <row r="140" spans="1:10" s="224" customFormat="1" ht="14.1" customHeight="1">
      <c r="A140" s="223"/>
      <c r="B140" s="225"/>
      <c r="J140" s="69"/>
    </row>
    <row r="141" spans="1:10" s="224" customFormat="1" ht="14.1" customHeight="1">
      <c r="A141" s="223"/>
      <c r="B141" s="225"/>
      <c r="J141" s="69"/>
    </row>
    <row r="142" spans="1:10" s="224" customFormat="1" ht="14.1" customHeight="1">
      <c r="A142" s="223"/>
      <c r="B142" s="225"/>
      <c r="J142" s="69"/>
    </row>
    <row r="143" spans="1:10" s="224" customFormat="1" ht="14.1" customHeight="1">
      <c r="A143" s="223"/>
      <c r="J143" s="69"/>
    </row>
    <row r="144" spans="1:10" s="224" customFormat="1" ht="14.1" customHeight="1">
      <c r="A144" s="223"/>
      <c r="J144" s="69"/>
    </row>
    <row r="145" spans="1:10" s="224" customFormat="1" ht="14.1" customHeight="1">
      <c r="A145" s="223"/>
      <c r="J145" s="69"/>
    </row>
    <row r="146" spans="1:10" s="224" customFormat="1" ht="14.1" customHeight="1">
      <c r="A146" s="223"/>
      <c r="J146" s="69"/>
    </row>
    <row r="147" spans="1:10" s="224" customFormat="1" ht="14.1" customHeight="1">
      <c r="A147" s="223"/>
      <c r="J147" s="69"/>
    </row>
    <row r="148" spans="1:10" s="224" customFormat="1" ht="14.1" customHeight="1">
      <c r="A148" s="223"/>
      <c r="J148" s="69"/>
    </row>
    <row r="149" spans="1:10" s="224" customFormat="1" ht="14.1" customHeight="1">
      <c r="A149" s="223"/>
      <c r="J149" s="69"/>
    </row>
    <row r="150" spans="1:10" s="224" customFormat="1" ht="14.1" customHeight="1">
      <c r="A150" s="223"/>
      <c r="J150" s="69"/>
    </row>
    <row r="151" spans="1:10" s="224" customFormat="1" ht="14.1" customHeight="1">
      <c r="A151" s="223"/>
      <c r="J151" s="69"/>
    </row>
    <row r="152" spans="1:10" s="224" customFormat="1" ht="14.1" customHeight="1">
      <c r="A152" s="223"/>
      <c r="J152" s="69"/>
    </row>
    <row r="153" spans="1:10" s="224" customFormat="1" ht="14.1" customHeight="1">
      <c r="A153" s="223"/>
      <c r="J153" s="69"/>
    </row>
    <row r="154" spans="1:10" s="224" customFormat="1" ht="14.1" customHeight="1">
      <c r="A154" s="223"/>
      <c r="J154" s="69"/>
    </row>
    <row r="155" spans="1:10" s="224" customFormat="1" ht="14.1" customHeight="1">
      <c r="A155" s="223"/>
      <c r="J155" s="69"/>
    </row>
    <row r="156" spans="1:10" s="224" customFormat="1" ht="14.1" customHeight="1">
      <c r="A156" s="223"/>
      <c r="J156" s="69"/>
    </row>
  </sheetData>
  <mergeCells count="4">
    <mergeCell ref="B1:E2"/>
    <mergeCell ref="F1:I2"/>
    <mergeCell ref="J1:K2"/>
    <mergeCell ref="A1:A2"/>
  </mergeCells>
  <printOptions horizontalCentered="1"/>
  <pageMargins left="0.39370078740157483" right="0.39370078740157483" top="0.39370078740157483" bottom="0.39370078740157483" header="0.59055118110236227" footer="0.51181102362204722"/>
  <pageSetup paperSize="9" scale="49" orientation="portrait" horizontalDpi="4294967295" r:id="rId1"/>
  <headerFooter alignWithMargins="0"/>
  <rowBreaks count="1" manualBreakCount="1">
    <brk id="56" max="9" man="1"/>
  </rowBreaks>
  <ignoredErrors>
    <ignoredError sqref="H71 H36:I36 I45" numberStoredAsText="1"/>
    <ignoredError sqref="J49 J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P&amp;L continuing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'KPIs YTD'!Nyomtatási_terület</vt:lpstr>
      <vt:lpstr>'P&amp;L continuing'!Nyomtatási_terület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2018-08-08T09:27:38Z</cp:lastPrinted>
  <dcterms:created xsi:type="dcterms:W3CDTF">2011-11-09T16:57:31Z</dcterms:created>
  <dcterms:modified xsi:type="dcterms:W3CDTF">2018-08-08T13:05:05Z</dcterms:modified>
</cp:coreProperties>
</file>