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IR\negyedeves jelentesek\Negyedéves statisztika\2018\Q3\"/>
    </mc:Choice>
  </mc:AlternateContent>
  <xr:revisionPtr revIDLastSave="0" documentId="13_ncr:1_{7221B399-F66E-4B90-ADB0-6F82506F8990}" xr6:coauthVersionLast="28" xr6:coauthVersionMax="28" xr10:uidLastSave="{00000000-0000-0000-0000-000000000000}"/>
  <bookViews>
    <workbookView xWindow="1215" yWindow="4455" windowWidth="16980" windowHeight="3075" tabRatio="876" activeTab="5" xr2:uid="{00000000-000D-0000-FFFF-FFFF00000000}"/>
  </bookViews>
  <sheets>
    <sheet name="P&amp;L continuing" sheetId="22" r:id="rId1"/>
    <sheet name="BS" sheetId="2" r:id="rId2"/>
    <sheet name="CF_en" sheetId="3" r:id="rId3"/>
    <sheet name="Segments" sheetId="16" r:id="rId4"/>
    <sheet name="KPIs quarterly" sheetId="20" r:id="rId5"/>
    <sheet name="KPIs YTD" sheetId="21" r:id="rId6"/>
  </sheets>
  <externalReferences>
    <externalReference r:id="rId7"/>
  </externalReferences>
  <definedNames>
    <definedName name="_xlnm.Print_Area" localSheetId="1">BS!$A$1:$AC$72</definedName>
    <definedName name="_xlnm.Print_Area" localSheetId="2">CF_en!$A$1:$N$53</definedName>
    <definedName name="_xlnm.Print_Area" localSheetId="4">'KPIs quarterly'!$A$1:$L$85</definedName>
    <definedName name="_xlnm.Print_Area" localSheetId="5">'KPIs YTD'!$A$1:$J$85</definedName>
    <definedName name="_xlnm.Print_Area" localSheetId="0">'P&amp;L continuing'!$A$1:$S$104</definedName>
    <definedName name="_xlnm.Print_Area" localSheetId="3">Segments!$A$1:$T$61</definedName>
    <definedName name="_xlnm.Print_Titles" localSheetId="1">BS!$A:$C,BS!$1:$3</definedName>
    <definedName name="_xlnm.Print_Titles" localSheetId="2">CF_en!$A:$C,CF_en!$1:$3</definedName>
  </definedNames>
  <calcPr calcId="179017"/>
</workbook>
</file>

<file path=xl/calcChain.xml><?xml version="1.0" encoding="utf-8"?>
<calcChain xmlns="http://schemas.openxmlformats.org/spreadsheetml/2006/main">
  <c r="P11" i="16" l="1"/>
  <c r="P47" i="16"/>
  <c r="N64" i="22" l="1"/>
  <c r="N66" i="22" s="1"/>
  <c r="S58" i="16" l="1"/>
  <c r="S32" i="16"/>
  <c r="R64" i="22" l="1"/>
  <c r="R97" i="22"/>
  <c r="Q97" i="22"/>
  <c r="N43" i="3"/>
  <c r="N45" i="3" s="1"/>
  <c r="N33" i="3"/>
  <c r="N35" i="3" s="1"/>
  <c r="N19" i="3"/>
  <c r="N21" i="3" s="1"/>
  <c r="AD55" i="2"/>
  <c r="AD65" i="2"/>
  <c r="AD67" i="2" s="1"/>
  <c r="AD69" i="2" s="1"/>
  <c r="AD53" i="2"/>
  <c r="AD43" i="2"/>
  <c r="AD27" i="2"/>
  <c r="AD16" i="2"/>
  <c r="N50" i="3" l="1"/>
  <c r="AD29" i="2"/>
  <c r="R80" i="22"/>
  <c r="R60" i="22"/>
  <c r="R68" i="22" s="1"/>
  <c r="R70" i="22" s="1"/>
  <c r="R38" i="22"/>
  <c r="R44" i="22" s="1"/>
  <c r="R24" i="22"/>
  <c r="R30" i="22" s="1"/>
  <c r="R14" i="22"/>
  <c r="R82" i="22" l="1"/>
  <c r="R83" i="22" s="1"/>
  <c r="R48" i="22"/>
  <c r="R54" i="22" s="1"/>
  <c r="N80" i="22"/>
  <c r="N60" i="22"/>
  <c r="N68" i="22" s="1"/>
  <c r="N70" i="22" s="1"/>
  <c r="N38" i="22"/>
  <c r="N24" i="22"/>
  <c r="N14" i="22"/>
  <c r="N30" i="22" s="1"/>
  <c r="N82" i="22" l="1"/>
  <c r="N83" i="22" s="1"/>
  <c r="N44" i="22"/>
  <c r="N48" i="22" s="1"/>
  <c r="N54" i="22" s="1"/>
  <c r="L12" i="21"/>
  <c r="L12" i="20" l="1"/>
  <c r="S40" i="16" l="1"/>
  <c r="S24" i="16"/>
  <c r="N40" i="16" l="1"/>
  <c r="N18" i="16"/>
  <c r="M47" i="16" l="1"/>
  <c r="R47" i="16"/>
  <c r="M40" i="16"/>
  <c r="R40" i="16"/>
  <c r="M31" i="16" l="1"/>
  <c r="M18" i="16"/>
  <c r="M11" i="16"/>
  <c r="M24" i="16" l="1"/>
  <c r="R24" i="16"/>
  <c r="R28" i="16" s="1"/>
  <c r="R31" i="16" s="1"/>
  <c r="M33" i="3" l="1"/>
  <c r="M19" i="3"/>
  <c r="AC53" i="2" l="1"/>
  <c r="AC43" i="2"/>
  <c r="AC27" i="2"/>
  <c r="AC55" i="2" l="1"/>
  <c r="K78" i="21" l="1"/>
  <c r="K49" i="21"/>
  <c r="K40" i="21"/>
  <c r="K12" i="21"/>
  <c r="K49" i="20" l="1"/>
  <c r="K12" i="20"/>
  <c r="M43" i="3" l="1"/>
  <c r="M45" i="3" s="1"/>
  <c r="M21" i="3"/>
  <c r="AC16" i="2" l="1"/>
  <c r="AC29" i="2" s="1"/>
  <c r="R51" i="16" l="1"/>
  <c r="R55" i="16" s="1"/>
  <c r="R57" i="16" s="1"/>
  <c r="M51" i="16" l="1"/>
  <c r="M55" i="16" s="1"/>
  <c r="M57" i="16" s="1"/>
  <c r="M97" i="22" l="1"/>
  <c r="Q80" i="22"/>
  <c r="Q66" i="22"/>
  <c r="Q60" i="22"/>
  <c r="Q38" i="22"/>
  <c r="Q44" i="22" s="1"/>
  <c r="Q24" i="22"/>
  <c r="Q14" i="22"/>
  <c r="Q70" i="22" l="1"/>
  <c r="Q30" i="22"/>
  <c r="Q48" i="22" s="1"/>
  <c r="Q54" i="22" s="1"/>
  <c r="M80" i="22"/>
  <c r="M66" i="22"/>
  <c r="Q82" i="22" l="1"/>
  <c r="Q83" i="22" s="1"/>
  <c r="M60" i="22"/>
  <c r="M70" i="22" s="1"/>
  <c r="L60" i="22"/>
  <c r="M38" i="22"/>
  <c r="M44" i="22" s="1"/>
  <c r="M24" i="22"/>
  <c r="M14" i="22"/>
  <c r="M30" i="22" l="1"/>
  <c r="M82" i="22" s="1"/>
  <c r="M83" i="22" s="1"/>
  <c r="Q11" i="16"/>
  <c r="O11" i="16"/>
  <c r="N11" i="16"/>
  <c r="N24" i="16" s="1"/>
  <c r="L11" i="16"/>
  <c r="Q47" i="16"/>
  <c r="O47" i="16"/>
  <c r="N47" i="16"/>
  <c r="N51" i="16" s="1"/>
  <c r="L47" i="16"/>
  <c r="K47" i="16"/>
  <c r="J47" i="16"/>
  <c r="I47" i="16"/>
  <c r="H47" i="16"/>
  <c r="G47" i="16"/>
  <c r="F47" i="16"/>
  <c r="E47" i="16"/>
  <c r="D47" i="16"/>
  <c r="L40" i="16"/>
  <c r="K40" i="16"/>
  <c r="J40" i="16"/>
  <c r="I40" i="16"/>
  <c r="H40" i="16"/>
  <c r="G40" i="16"/>
  <c r="F40" i="16"/>
  <c r="E40" i="16"/>
  <c r="D40" i="16"/>
  <c r="M48" i="22" l="1"/>
  <c r="M54" i="22" s="1"/>
  <c r="J78" i="21"/>
  <c r="J49" i="21"/>
  <c r="J40" i="21"/>
  <c r="H31" i="16" l="1"/>
  <c r="J78" i="20" l="1"/>
  <c r="J49" i="20"/>
  <c r="J40" i="20"/>
  <c r="L51" i="16" l="1"/>
  <c r="L55" i="16" s="1"/>
  <c r="L57" i="16" s="1"/>
  <c r="Q40" i="16"/>
  <c r="L18" i="16"/>
  <c r="L24" i="16" s="1"/>
  <c r="L28" i="16" s="1"/>
  <c r="L31" i="16" s="1"/>
  <c r="Q18" i="16"/>
  <c r="Q51" i="16" l="1"/>
  <c r="Q55" i="16" s="1"/>
  <c r="Q57" i="16" s="1"/>
  <c r="Q24" i="16"/>
  <c r="Q28" i="16" s="1"/>
  <c r="Q31" i="16" s="1"/>
  <c r="L43" i="3"/>
  <c r="L45" i="3" s="1"/>
  <c r="L33" i="3"/>
  <c r="L19" i="3"/>
  <c r="L21" i="3" s="1"/>
  <c r="AB27" i="2" l="1"/>
  <c r="AA27" i="2"/>
  <c r="AB16" i="2"/>
  <c r="P102" i="22"/>
  <c r="P99" i="22"/>
  <c r="P64" i="22"/>
  <c r="P66" i="22" s="1"/>
  <c r="L64" i="22"/>
  <c r="L66" i="22" s="1"/>
  <c r="L70" i="22" s="1"/>
  <c r="P60" i="22"/>
  <c r="P38" i="22"/>
  <c r="P44" i="22" s="1"/>
  <c r="L38" i="22"/>
  <c r="L44" i="22" s="1"/>
  <c r="L97" i="22"/>
  <c r="P97" i="22"/>
  <c r="L80" i="22"/>
  <c r="P80" i="22"/>
  <c r="L24" i="22"/>
  <c r="P24" i="22"/>
  <c r="L14" i="22"/>
  <c r="J14" i="22"/>
  <c r="K14" i="22"/>
  <c r="P14" i="22"/>
  <c r="P30" i="22" s="1"/>
  <c r="AB29" i="2" l="1"/>
  <c r="P70" i="22"/>
  <c r="L30" i="22"/>
  <c r="L82" i="22" s="1"/>
  <c r="P48" i="22"/>
  <c r="P54" i="22" s="1"/>
  <c r="P82" i="22"/>
  <c r="P83" i="22" s="1"/>
  <c r="W27" i="2"/>
  <c r="I82" i="22"/>
  <c r="I14" i="22"/>
  <c r="I54" i="22"/>
  <c r="I57" i="16"/>
  <c r="I51" i="16"/>
  <c r="X65" i="2"/>
  <c r="E90" i="22"/>
  <c r="F90" i="22"/>
  <c r="G90" i="22"/>
  <c r="E94" i="22"/>
  <c r="F94" i="22"/>
  <c r="G94" i="22"/>
  <c r="E99" i="22"/>
  <c r="F99" i="22"/>
  <c r="H68" i="22"/>
  <c r="H69" i="22"/>
  <c r="E69" i="22"/>
  <c r="F69" i="22"/>
  <c r="G69" i="22"/>
  <c r="E64" i="22"/>
  <c r="E66" i="22" s="1"/>
  <c r="F64" i="22"/>
  <c r="F68" i="22" s="1"/>
  <c r="G64" i="22"/>
  <c r="G66" i="22" s="1"/>
  <c r="H14" i="22"/>
  <c r="G14" i="22"/>
  <c r="F14" i="22"/>
  <c r="G68" i="22"/>
  <c r="H60" i="22"/>
  <c r="E102" i="22"/>
  <c r="F102" i="22"/>
  <c r="E77" i="22"/>
  <c r="F77" i="22"/>
  <c r="G77" i="22"/>
  <c r="E73" i="22"/>
  <c r="F73" i="22"/>
  <c r="G73" i="22"/>
  <c r="E60" i="22"/>
  <c r="F60" i="22"/>
  <c r="G60" i="22"/>
  <c r="H66" i="22"/>
  <c r="E14" i="22"/>
  <c r="E24" i="22"/>
  <c r="F24" i="22"/>
  <c r="G24" i="22"/>
  <c r="H24" i="22"/>
  <c r="E38" i="22"/>
  <c r="E44" i="22" s="1"/>
  <c r="F38" i="22"/>
  <c r="F44" i="22" s="1"/>
  <c r="G38" i="22"/>
  <c r="G44" i="22" s="1"/>
  <c r="H38" i="22"/>
  <c r="H44" i="22" s="1"/>
  <c r="H97" i="22"/>
  <c r="H80" i="22"/>
  <c r="G56" i="16"/>
  <c r="G30" i="16"/>
  <c r="G21" i="2"/>
  <c r="K21" i="2"/>
  <c r="J36" i="2"/>
  <c r="J37" i="2"/>
  <c r="K66" i="2"/>
  <c r="K64" i="2"/>
  <c r="K63" i="2"/>
  <c r="K49" i="2"/>
  <c r="K48" i="2"/>
  <c r="K47" i="2"/>
  <c r="K37" i="2"/>
  <c r="K36" i="2"/>
  <c r="K35" i="2"/>
  <c r="K25" i="2"/>
  <c r="K20" i="2"/>
  <c r="K13" i="2"/>
  <c r="K10" i="2"/>
  <c r="I37" i="2"/>
  <c r="I36" i="2"/>
  <c r="E68" i="22" l="1"/>
  <c r="F80" i="22"/>
  <c r="K53" i="2"/>
  <c r="H30" i="22"/>
  <c r="H48" i="22" s="1"/>
  <c r="H54" i="22" s="1"/>
  <c r="E70" i="22"/>
  <c r="L83" i="22"/>
  <c r="F97" i="22"/>
  <c r="I28" i="16"/>
  <c r="I31" i="16" s="1"/>
  <c r="F30" i="22"/>
  <c r="F48" i="22" s="1"/>
  <c r="F54" i="22" s="1"/>
  <c r="F66" i="22"/>
  <c r="F70" i="22" s="1"/>
  <c r="E80" i="22"/>
  <c r="G30" i="22"/>
  <c r="G82" i="22" s="1"/>
  <c r="G83" i="22" s="1"/>
  <c r="F82" i="22"/>
  <c r="F83" i="22" s="1"/>
  <c r="G70" i="22"/>
  <c r="E30" i="22"/>
  <c r="E82" i="22" s="1"/>
  <c r="E83" i="22" s="1"/>
  <c r="L48" i="22"/>
  <c r="L54" i="22" s="1"/>
  <c r="K43" i="2"/>
  <c r="K55" i="2" s="1"/>
  <c r="K65" i="2"/>
  <c r="K67" i="2" s="1"/>
  <c r="G80" i="22"/>
  <c r="H70" i="22"/>
  <c r="G97" i="22"/>
  <c r="E97" i="22"/>
  <c r="K27" i="2"/>
  <c r="K29" i="2" s="1"/>
  <c r="G48" i="22" l="1"/>
  <c r="G54" i="22" s="1"/>
  <c r="H82" i="22"/>
  <c r="H83" i="22" s="1"/>
  <c r="E48" i="22"/>
  <c r="E54" i="22" s="1"/>
  <c r="K69" i="2"/>
</calcChain>
</file>

<file path=xl/sharedStrings.xml><?xml version="1.0" encoding="utf-8"?>
<sst xmlns="http://schemas.openxmlformats.org/spreadsheetml/2006/main" count="537" uniqueCount="270">
  <si>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</si>
  <si>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</si>
  <si>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</si>
  <si>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</si>
  <si>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</si>
  <si>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</si>
  <si>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</si>
  <si>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</si>
  <si>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</si>
  <si>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Total revenues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</si>
  <si>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</si>
  <si>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</si>
  <si>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</si>
  <si>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</si>
  <si>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</si>
  <si>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</si>
  <si>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</si>
  <si>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</si>
  <si>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</si>
  <si>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</si>
  <si>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</si>
  <si>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Non current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</si>
  <si>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</si>
  <si>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</si>
  <si>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</si>
  <si>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</si>
  <si>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</si>
  <si>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</si>
  <si>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</si>
  <si>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</si>
  <si>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</si>
  <si>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</si>
  <si>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</si>
  <si>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</si>
  <si>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</si>
  <si>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</si>
  <si>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</si>
  <si>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</si>
  <si>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</si>
  <si>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</si>
  <si>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</si>
  <si>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</si>
  <si>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</si>
  <si>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</si>
  <si>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</si>
  <si>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</si>
  <si>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</si>
  <si>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</si>
  <si>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</si>
  <si>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</si>
  <si>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</si>
  <si>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</si>
  <si>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</si>
  <si>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>Income tax expense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</si>
  <si>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</si>
  <si>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</si>
  <si>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</si>
  <si>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</si>
  <si>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</si>
  <si>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</si>
  <si>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</si>
  <si>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</si>
  <si>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</si>
  <si>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</si>
  <si>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</si>
  <si>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Cashflows from financing activities</t>
  </si>
  <si>
    <t>Dividends paid to shareholders and Non-controlling interest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</si>
  <si>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</si>
  <si>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</si>
  <si>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</si>
  <si>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</si>
  <si>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</si>
  <si>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</si>
  <si>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</si>
  <si>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Total mobile revenues</t>
  </si>
  <si>
    <t>Total fixed line revenues</t>
  </si>
  <si>
    <t>SI/IT revenues</t>
  </si>
  <si>
    <t>MACEDONIA</t>
  </si>
  <si>
    <t>Summary of key operating statistics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</si>
  <si>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</si>
  <si>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</si>
  <si>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</si>
  <si>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</si>
  <si>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</si>
  <si>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</si>
  <si>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</si>
  <si>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</si>
  <si>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</si>
  <si>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</si>
  <si>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</si>
  <si>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</si>
  <si>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</si>
  <si>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</si>
  <si>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</si>
  <si>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</si>
  <si>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</si>
  <si>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</si>
  <si>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</si>
  <si>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</si>
  <si>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</si>
  <si>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</si>
  <si>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</si>
  <si>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</si>
  <si>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</si>
  <si>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MOU</t>
  </si>
  <si>
    <t>Fixed line penetration</t>
  </si>
  <si>
    <t>Data and TV services</t>
  </si>
  <si>
    <t>Number of IPTV customers</t>
  </si>
  <si>
    <t>Change in assets carried as working capital</t>
  </si>
  <si>
    <t>Change in liabilities carried as working capital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</si>
  <si>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</si>
  <si>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</si>
  <si>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</si>
  <si>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</si>
  <si>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</si>
  <si>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t>Trade and other receivables</t>
  </si>
  <si>
    <t xml:space="preserve">Other current financial assets </t>
  </si>
  <si>
    <t>Current income tax receivable</t>
  </si>
  <si>
    <t>Property, plant and equipment - net</t>
  </si>
  <si>
    <t>Treasury stock</t>
  </si>
  <si>
    <t>Q1</t>
  </si>
  <si>
    <t>Q2</t>
  </si>
  <si>
    <t>Q3</t>
  </si>
  <si>
    <t>Q4</t>
  </si>
  <si>
    <t>(HUF million) Unaudited, Quarterly</t>
  </si>
  <si>
    <t>Utility tax</t>
  </si>
  <si>
    <t>Telecom tax</t>
  </si>
  <si>
    <t>Population-based outdoor 4G/LTE coverage</t>
  </si>
  <si>
    <t>Repayment of other financial liabilities</t>
  </si>
  <si>
    <t xml:space="preserve">Population-based outdoor 3G coverage </t>
  </si>
  <si>
    <t>Segment Capex</t>
  </si>
  <si>
    <t>Direct cost</t>
  </si>
  <si>
    <t>Other operating expenses (net)</t>
  </si>
  <si>
    <t>Blended MOU (outgoing)</t>
  </si>
  <si>
    <t>n.a.</t>
  </si>
  <si>
    <t>Number of mobile broadband subscriptions</t>
  </si>
  <si>
    <t>Mar 31</t>
  </si>
  <si>
    <t>Voice</t>
  </si>
  <si>
    <t>Broadband</t>
  </si>
  <si>
    <t xml:space="preserve">Other </t>
  </si>
  <si>
    <t>Other</t>
  </si>
  <si>
    <t>Liabilities held for sale</t>
  </si>
  <si>
    <t>Payments for interests in associates and joint ventures</t>
  </si>
  <si>
    <t>Consolidated Income Statements - IFRS, Quarterly</t>
  </si>
  <si>
    <t>Revenues</t>
  </si>
  <si>
    <t>Voice - retail</t>
  </si>
  <si>
    <t>SMS</t>
  </si>
  <si>
    <t xml:space="preserve">Equipment </t>
  </si>
  <si>
    <t>Other mobile revenues</t>
  </si>
  <si>
    <t>Equipment</t>
  </si>
  <si>
    <t>Other fixed line revenues</t>
  </si>
  <si>
    <t>System Integration/Information Technology revenues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</si>
  <si>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</si>
  <si>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</si>
  <si>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</si>
  <si>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</si>
  <si>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</si>
  <si>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</si>
  <si>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 xml:space="preserve">Other operating expenses </t>
  </si>
  <si>
    <t>Total operating expenses</t>
  </si>
  <si>
    <t>Other operating income</t>
  </si>
  <si>
    <t>Operating  profit</t>
  </si>
  <si>
    <t>Profit before income tax</t>
  </si>
  <si>
    <t>Income tax</t>
  </si>
  <si>
    <t>Owners of the parent (Net income)</t>
  </si>
  <si>
    <t>Blended ARPU (HUF)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</si>
  <si>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Data relates to the mobile penetration in Hungary, including customers of all three service providers</t>
    </r>
  </si>
  <si>
    <r>
      <rPr>
        <b/>
        <sz val="10"/>
        <rFont val="Tele-GroteskEENor"/>
        <charset val="238"/>
      </rPr>
      <t>Total voice customers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</si>
  <si>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Total outgoing traffic (thousand minutes) </t>
  </si>
  <si>
    <t>Total voice customers</t>
  </si>
  <si>
    <t>Voice - wholesale</t>
  </si>
  <si>
    <t>Wholesale (voice, broadband, data)</t>
  </si>
  <si>
    <t>Mobile revenues</t>
  </si>
  <si>
    <t>Fixed line revenues</t>
  </si>
  <si>
    <t xml:space="preserve">Intangible Assets </t>
  </si>
  <si>
    <t>n.a</t>
  </si>
  <si>
    <t>Repurchase of treasury shares</t>
  </si>
  <si>
    <t>MT HUNGARY</t>
  </si>
  <si>
    <t>Number of total broadband access</t>
  </si>
  <si>
    <t xml:space="preserve"> Dec 31</t>
  </si>
  <si>
    <t>Gross profit</t>
  </si>
  <si>
    <t>Q1 2017</t>
  </si>
  <si>
    <t>Profit for the period from discontinued operations</t>
  </si>
  <si>
    <t>Profit for the period from continuing operations</t>
  </si>
  <si>
    <t xml:space="preserve">Change in exchange differences on translating foreign operations </t>
  </si>
  <si>
    <t>Revaluation of available-for-sale financial assets</t>
  </si>
  <si>
    <t>Other comprehensive income for the period from continuing operations</t>
  </si>
  <si>
    <t>Other comprehensive income for the period from discontinued operations</t>
  </si>
  <si>
    <t>Other comprehensive income for the period</t>
  </si>
  <si>
    <t>Total comprehensive income for the period from continuing operations</t>
  </si>
  <si>
    <t>Total comprehensive income for the period from discontinued operations</t>
  </si>
  <si>
    <t>Total comprehensive income for the period</t>
  </si>
  <si>
    <t>Profit attributable to:</t>
  </si>
  <si>
    <t xml:space="preserve">Owners of the parent </t>
  </si>
  <si>
    <t>From continuing operations</t>
  </si>
  <si>
    <t>From discontinued operations</t>
  </si>
  <si>
    <t>Consolidated Statements of Comprehensive Income</t>
  </si>
  <si>
    <t>(HUF million, except per share amounts)</t>
  </si>
  <si>
    <t>Total comprehensive income attributable to:</t>
  </si>
  <si>
    <t>Basic earnings per share (HUF)</t>
  </si>
  <si>
    <t>Diluted earnings per share (HUF)</t>
  </si>
  <si>
    <t>(unaudited)</t>
  </si>
  <si>
    <t>EBITDA from continuing operation</t>
  </si>
  <si>
    <t>EBITDA margin from continuing operation</t>
  </si>
  <si>
    <t>Q2 2016</t>
  </si>
  <si>
    <t>Q3 2016</t>
  </si>
  <si>
    <t>Q4 2016</t>
  </si>
  <si>
    <t>Capital reserves</t>
  </si>
  <si>
    <t>Net cash generated from / (used in) operating activities from discontinued operation</t>
  </si>
  <si>
    <t>Net cash generated from operating activities (continuing operations)</t>
  </si>
  <si>
    <t>Net cash used in investing activities (continuing operations)</t>
  </si>
  <si>
    <t>Net cash (used in) / generated from investing activities from discontinued operation</t>
  </si>
  <si>
    <t>Net cash (used in) / generated from investing activities</t>
  </si>
  <si>
    <t>Net cash used in financing activities (continuing operations)</t>
  </si>
  <si>
    <t>Net cash (used in) /generated from financing activities from discontinued operation</t>
  </si>
  <si>
    <t>Exchange differences on cash and cash equivalents from discontinued operation</t>
  </si>
  <si>
    <t>Average FX rates for the period</t>
  </si>
  <si>
    <t>HUF/MKD</t>
  </si>
  <si>
    <t xml:space="preserve"> Mar 31</t>
  </si>
  <si>
    <t>Energy service revenues</t>
  </si>
  <si>
    <t>SI/IT service related costs</t>
  </si>
  <si>
    <t>Energy service related costs</t>
  </si>
  <si>
    <t>Share of associates' and joint ventures' results</t>
  </si>
  <si>
    <t>Voice -retail</t>
  </si>
  <si>
    <t>Broadband - retail</t>
  </si>
  <si>
    <t>Q2 2017</t>
  </si>
  <si>
    <t xml:space="preserve"> June 30</t>
  </si>
  <si>
    <t>Q1 2016</t>
  </si>
  <si>
    <t>Change in provisions</t>
  </si>
  <si>
    <t>Q3 2017</t>
  </si>
  <si>
    <t>Assets held for sale</t>
  </si>
  <si>
    <t>Goodwill</t>
  </si>
  <si>
    <t xml:space="preserve"> Sept 30</t>
  </si>
  <si>
    <t>Share of associates’ and joint ventures’ result</t>
  </si>
  <si>
    <t>Income taxes paid</t>
  </si>
  <si>
    <t>Proceeds from/Repayment of loans and other borrowings -net</t>
  </si>
  <si>
    <t>Voice retail</t>
  </si>
  <si>
    <t>37,7%</t>
  </si>
  <si>
    <t>10,6%</t>
  </si>
  <si>
    <t>Sep 30</t>
  </si>
  <si>
    <t>Q4 2017</t>
  </si>
  <si>
    <t>Other non current assets</t>
  </si>
  <si>
    <t>37.6%</t>
  </si>
  <si>
    <t>28.9%</t>
  </si>
  <si>
    <r>
      <t xml:space="preserve">Mobile penetration </t>
    </r>
    <r>
      <rPr>
        <b/>
        <vertAlign val="superscript"/>
        <sz val="10"/>
        <rFont val="Tele-GroteskEENor"/>
        <charset val="238"/>
      </rPr>
      <t xml:space="preserve">(1) </t>
    </r>
  </si>
  <si>
    <r>
      <t xml:space="preserve">Mobile SIM market share </t>
    </r>
    <r>
      <rPr>
        <b/>
        <vertAlign val="superscript"/>
        <sz val="10"/>
        <rFont val="Tele-GroteskEENor"/>
        <charset val="238"/>
      </rPr>
      <t>(1)</t>
    </r>
  </si>
  <si>
    <r>
      <rPr>
        <vertAlign val="superscript"/>
        <sz val="10"/>
        <rFont val="Tele-GroteskEENor"/>
        <charset val="238"/>
      </rPr>
      <t xml:space="preserve">(2) </t>
    </r>
    <r>
      <rPr>
        <sz val="10"/>
        <rFont val="Tele-GroteskEENor"/>
        <charset val="238"/>
      </rPr>
      <t>Data is based on NMIAH reports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</si>
  <si>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</si>
  <si>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Based on active RPC</t>
    </r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</si>
  <si>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</si>
  <si>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</si>
  <si>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(3)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</si>
  <si>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(3) (4)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</si>
  <si>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(1)</t>
    </r>
  </si>
  <si>
    <t>Q1 2018</t>
  </si>
  <si>
    <t>IAS 18 / IAS 11</t>
  </si>
  <si>
    <t>IFRS 9&amp;15</t>
  </si>
  <si>
    <t>Q2 2018</t>
  </si>
  <si>
    <t>Q3 2018</t>
  </si>
  <si>
    <t>Q4 2018</t>
  </si>
  <si>
    <t>99,04%</t>
  </si>
  <si>
    <t>Number of retail broadband access</t>
  </si>
  <si>
    <t>Number of wholesale broadband access</t>
  </si>
  <si>
    <t>0</t>
  </si>
  <si>
    <t>2018 
IAS 18/ IAS 11</t>
  </si>
  <si>
    <t>2018 
IFRS 9 &amp; 15</t>
  </si>
  <si>
    <t xml:space="preserve">Summary of key operating statistics </t>
  </si>
  <si>
    <t>Purchase of property plant and equipment (PPE) and intangible assets</t>
  </si>
  <si>
    <r>
      <t>38.0%</t>
    </r>
    <r>
      <rPr>
        <b/>
        <vertAlign val="superscript"/>
        <sz val="10"/>
        <rFont val="Tele-GroteskEENor"/>
        <charset val="238"/>
      </rPr>
      <t>(5)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</si>
  <si>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As of August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</si>
</sst>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F_t_-;\-* #,##0.00\ _F_t_-;_-* &quot;-&quot;??\ _F_t_-;_-@_-"/>
    <numFmt numFmtId="165" formatCode="#,##0\ ;\(#,##0\)"/>
    <numFmt numFmtId="166" formatCode="0.0%"/>
    <numFmt numFmtId="167" formatCode="0_)"/>
    <numFmt numFmtId="168" formatCode="#,##0;\(#,##0\)"/>
    <numFmt numFmtId="169" formatCode="#,##0.0%;\(#,##0.0%\)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0.00_)"/>
    <numFmt numFmtId="177" formatCode="\60\4\7\:"/>
    <numFmt numFmtId="178" formatCode="&quot;fl&quot;#,##0.00_);[Red]\(&quot;fl&quot;#,##0.00\)"/>
    <numFmt numFmtId="179" formatCode="_(&quot;fl&quot;* #,##0_);_(&quot;fl&quot;* \(#,##0\);_(&quot;fl&quot;* &quot;-&quot;_);_(@_)"/>
    <numFmt numFmtId="180" formatCode="_-* #,##0.00_-;\-* #,##0.00_-;_-* &quot;-&quot;??_-;_-@_-"/>
    <numFmt numFmtId="181" formatCode="yyyy\-mm\-dd"/>
    <numFmt numFmtId="182" formatCode="#,##0;[Red]\-#,##0"/>
    <numFmt numFmtId="183" formatCode="_-* #,##0\ _F_t_-;\-* #,##0\ _F_t_-;_-* &quot;-&quot;??\ _F_t_-;_-@_-"/>
    <numFmt numFmtId="184" formatCode="_-* #,##0.00\ _F_t_-;\-* #,##0.00\ _F_t_-;_-* \-??\ _F_t_-;_-@_-"/>
    <numFmt numFmtId="185" formatCode="_-* #,##0_-;\-* #,##0_-;_-* &quot;-&quot;_-;_-@_-"/>
    <numFmt numFmtId="186" formatCode="0.0"/>
    <numFmt numFmtId="187" formatCode="0.00;[Red]0.00"/>
    <numFmt numFmtId="188" formatCode="00000000"/>
    <numFmt numFmtId="189" formatCode="#,##0.0_);[Red]\(#,##0.0\)"/>
    <numFmt numFmtId="190" formatCode="#,##0.00;[Red]\-#,##0.00"/>
    <numFmt numFmtId="191" formatCode="_-* #,##0.00\ [$€-1]_-;\-* #,##0.00\ [$€-1]_-;_-* &quot;-&quot;??\ [$€-1]_-"/>
    <numFmt numFmtId="192" formatCode="####"/>
    <numFmt numFmtId="193" formatCode="mm/dd/yy"/>
    <numFmt numFmtId="194" formatCode="#,##0\ &quot;DM&quot;;[Red]\-#,##0\ &quot;DM&quot;"/>
    <numFmt numFmtId="195" formatCode="#,##0.00\ &quot;DM&quot;;[Red]\-#,##0.00\ &quot;DM&quot;"/>
    <numFmt numFmtId="196" formatCode="_-* #,##0.00\ _€_-;\-* #,##0.00\ _€_-;_-* &quot;-&quot;??\ _€_-;_-@_-"/>
    <numFmt numFmtId="197" formatCode="_-* #,##0.00\ _д_е_н_._-;\-* #,##0.00\ _д_е_н_._-;_-* &quot;-&quot;??\ _д_е_н_._-;_-@_-"/>
    <numFmt numFmtId="198" formatCode="#,##0.00\ ;\(#,##0.00\)"/>
    <numFmt numFmtId="199" formatCode="mm\/dd\/yy"/>
  </numFmts>
  <fonts count="16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sz val="10"/>
      <color rgb="FFFF0000"/>
      <name val="Tele-GroteskNor"/>
      <charset val="238"/>
    </font>
    <font>
      <sz val="9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i/>
      <sz val="10"/>
      <name val="Tele-GroteskNor"/>
      <charset val="238"/>
    </font>
    <font>
      <i/>
      <sz val="10"/>
      <name val="Tele-GroteskEENor"/>
      <charset val="238"/>
    </font>
    <font>
      <i/>
      <sz val="10"/>
      <name val="Arial"/>
      <family val="2"/>
      <charset val="238"/>
    </font>
    <font>
      <i/>
      <sz val="10"/>
      <color indexed="8"/>
      <name val="Tele-GroteskEENor"/>
      <charset val="238"/>
    </font>
    <font>
      <b/>
      <i/>
      <sz val="10"/>
      <name val="Arial"/>
      <family val="2"/>
      <charset val="238"/>
    </font>
    <font>
      <i/>
      <sz val="10"/>
      <name val="Tele-GroteskFet"/>
      <charset val="238"/>
    </font>
    <font>
      <i/>
      <sz val="10"/>
      <name val="Times New Roman"/>
      <family val="1"/>
      <charset val="238"/>
    </font>
    <font>
      <b/>
      <sz val="12"/>
      <color rgb="FFFF0000"/>
      <name val="Times New Roman CE"/>
      <charset val="238"/>
    </font>
    <font>
      <sz val="10"/>
      <color rgb="FFFF0000"/>
      <name val="Times New Roman"/>
      <family val="1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100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8"/>
      </left>
      <right style="medium">
        <color theme="0" tint="-4.9989318521683403E-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 style="medium">
        <color theme="0" tint="-4.9989318521683403E-2"/>
      </left>
      <right style="thin">
        <color theme="1"/>
      </right>
      <top/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/>
      <right style="medium">
        <color theme="0" tint="-4.9989318521683403E-2"/>
      </right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thin">
        <color theme="1"/>
      </left>
      <right/>
      <top style="thin">
        <color rgb="FFE20074"/>
      </top>
      <bottom/>
      <diagonal/>
    </border>
    <border>
      <left style="medium">
        <color theme="0" tint="-4.9989318521683403E-2"/>
      </left>
      <right/>
      <top/>
      <bottom style="thin">
        <color rgb="FFE2007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E20074"/>
      </bottom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</borders>
  <cellStyleXfs count="2282">
    <xf numFmtId="0" fontId="0" fillId="0" borderId="0"/>
    <xf numFmtId="0" fontId="14" fillId="0" borderId="0"/>
    <xf numFmtId="170" fontId="15" fillId="0" borderId="0" applyFill="0" applyBorder="0" applyAlignment="0"/>
    <xf numFmtId="171" fontId="15" fillId="0" borderId="0" applyFill="0" applyBorder="0" applyAlignment="0"/>
    <xf numFmtId="172" fontId="15" fillId="0" borderId="0" applyFill="0" applyBorder="0" applyAlignment="0"/>
    <xf numFmtId="173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175" fontId="15" fillId="0" borderId="0" applyFill="0" applyBorder="0" applyAlignment="0"/>
    <xf numFmtId="171" fontId="15" fillId="0" borderId="0" applyFill="0" applyBorder="0" applyAlignment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70" fontId="15" fillId="0" borderId="0" applyFill="0" applyBorder="0" applyAlignment="0"/>
    <xf numFmtId="171" fontId="15" fillId="0" borderId="0" applyFill="0" applyBorder="0" applyAlignment="0"/>
    <xf numFmtId="170" fontId="15" fillId="0" borderId="0" applyFill="0" applyBorder="0" applyAlignment="0"/>
    <xf numFmtId="175" fontId="15" fillId="0" borderId="0" applyFill="0" applyBorder="0" applyAlignment="0"/>
    <xf numFmtId="171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70" fontId="15" fillId="0" borderId="0" applyFill="0" applyBorder="0" applyAlignment="0"/>
    <xf numFmtId="171" fontId="15" fillId="0" borderId="0" applyFill="0" applyBorder="0" applyAlignment="0"/>
    <xf numFmtId="170" fontId="15" fillId="0" borderId="0" applyFill="0" applyBorder="0" applyAlignment="0"/>
    <xf numFmtId="175" fontId="15" fillId="0" borderId="0" applyFill="0" applyBorder="0" applyAlignment="0"/>
    <xf numFmtId="171" fontId="15" fillId="0" borderId="0" applyFill="0" applyBorder="0" applyAlignment="0"/>
    <xf numFmtId="176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67" fontId="9" fillId="0" borderId="0"/>
    <xf numFmtId="0" fontId="5" fillId="0" borderId="0"/>
    <xf numFmtId="167" fontId="9" fillId="0" borderId="0"/>
    <xf numFmtId="174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70" fontId="15" fillId="0" borderId="0" applyFill="0" applyBorder="0" applyAlignment="0"/>
    <xf numFmtId="171" fontId="15" fillId="0" borderId="0" applyFill="0" applyBorder="0" applyAlignment="0"/>
    <xf numFmtId="170" fontId="15" fillId="0" borderId="0" applyFill="0" applyBorder="0" applyAlignment="0"/>
    <xf numFmtId="175" fontId="15" fillId="0" borderId="0" applyFill="0" applyBorder="0" applyAlignment="0"/>
    <xf numFmtId="171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78" fontId="15" fillId="0" borderId="0" applyFill="0" applyBorder="0" applyAlignment="0"/>
    <xf numFmtId="179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5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19" borderId="0" applyNumberFormat="0" applyBorder="0" applyAlignment="0" applyProtection="0"/>
    <xf numFmtId="0" fontId="37" fillId="12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20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12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15" borderId="26" applyNumberFormat="0" applyAlignment="0" applyProtection="0"/>
    <xf numFmtId="0" fontId="41" fillId="26" borderId="27" applyNumberFormat="0" applyAlignment="0" applyProtection="0"/>
    <xf numFmtId="0" fontId="42" fillId="0" borderId="0" applyNumberFormat="0" applyFill="0" applyBorder="0" applyAlignment="0" applyProtection="0"/>
    <xf numFmtId="180" fontId="7" fillId="0" borderId="0" applyFont="0" applyFill="0" applyBorder="0" applyAlignment="0" applyProtection="0"/>
    <xf numFmtId="0" fontId="43" fillId="27" borderId="0" applyNumberFormat="0" applyBorder="0" applyAlignment="0" applyProtection="0"/>
    <xf numFmtId="0" fontId="44" fillId="0" borderId="28" applyNumberFormat="0" applyFill="0" applyAlignment="0" applyProtection="0"/>
    <xf numFmtId="0" fontId="45" fillId="0" borderId="29" applyNumberFormat="0" applyFill="0" applyAlignment="0" applyProtection="0"/>
    <xf numFmtId="0" fontId="46" fillId="0" borderId="30" applyNumberFormat="0" applyFill="0" applyAlignment="0" applyProtection="0"/>
    <xf numFmtId="0" fontId="46" fillId="0" borderId="0" applyNumberFormat="0" applyFill="0" applyBorder="0" applyAlignment="0" applyProtection="0"/>
    <xf numFmtId="0" fontId="47" fillId="12" borderId="26" applyNumberFormat="0" applyAlignment="0" applyProtection="0"/>
    <xf numFmtId="0" fontId="48" fillId="0" borderId="32" applyNumberFormat="0" applyFill="0" applyAlignment="0" applyProtection="0"/>
    <xf numFmtId="0" fontId="49" fillId="18" borderId="0" applyNumberFormat="0" applyBorder="0" applyAlignment="0" applyProtection="0"/>
    <xf numFmtId="0" fontId="62" fillId="0" borderId="0"/>
    <xf numFmtId="0" fontId="7" fillId="11" borderId="26" applyNumberFormat="0" applyFont="0" applyAlignment="0" applyProtection="0"/>
    <xf numFmtId="0" fontId="50" fillId="15" borderId="31" applyNumberFormat="0" applyAlignment="0" applyProtection="0"/>
    <xf numFmtId="4" fontId="16" fillId="28" borderId="31" applyNumberFormat="0" applyProtection="0">
      <alignment vertical="center"/>
    </xf>
    <xf numFmtId="4" fontId="51" fillId="28" borderId="31" applyNumberFormat="0" applyProtection="0">
      <alignment vertical="center"/>
    </xf>
    <xf numFmtId="4" fontId="16" fillId="28" borderId="31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6" fillId="30" borderId="31" applyNumberFormat="0" applyProtection="0">
      <alignment horizontal="right" vertical="center"/>
    </xf>
    <xf numFmtId="4" fontId="16" fillId="31" borderId="31" applyNumberFormat="0" applyProtection="0">
      <alignment horizontal="right" vertical="center"/>
    </xf>
    <xf numFmtId="4" fontId="16" fillId="32" borderId="31" applyNumberFormat="0" applyProtection="0">
      <alignment horizontal="right" vertical="center"/>
    </xf>
    <xf numFmtId="4" fontId="16" fillId="33" borderId="31" applyNumberFormat="0" applyProtection="0">
      <alignment horizontal="right" vertical="center"/>
    </xf>
    <xf numFmtId="4" fontId="16" fillId="34" borderId="31" applyNumberFormat="0" applyProtection="0">
      <alignment horizontal="right" vertical="center"/>
    </xf>
    <xf numFmtId="4" fontId="16" fillId="35" borderId="31" applyNumberFormat="0" applyProtection="0">
      <alignment horizontal="right" vertical="center"/>
    </xf>
    <xf numFmtId="4" fontId="16" fillId="36" borderId="31" applyNumberFormat="0" applyProtection="0">
      <alignment horizontal="right" vertical="center"/>
    </xf>
    <xf numFmtId="4" fontId="16" fillId="37" borderId="31" applyNumberFormat="0" applyProtection="0">
      <alignment horizontal="right" vertical="center"/>
    </xf>
    <xf numFmtId="4" fontId="16" fillId="38" borderId="31" applyNumberFormat="0" applyProtection="0">
      <alignment horizontal="right" vertical="center"/>
    </xf>
    <xf numFmtId="4" fontId="52" fillId="39" borderId="31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54" fillId="40" borderId="31" applyNumberFormat="0" applyProtection="0">
      <alignment horizontal="left" vertical="center" indent="1"/>
    </xf>
    <xf numFmtId="4" fontId="54" fillId="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6" fillId="3" borderId="31" applyNumberFormat="0" applyProtection="0">
      <alignment vertical="center"/>
    </xf>
    <xf numFmtId="4" fontId="51" fillId="3" borderId="31" applyNumberFormat="0" applyProtection="0">
      <alignment vertical="center"/>
    </xf>
    <xf numFmtId="4" fontId="16" fillId="3" borderId="31" applyNumberFormat="0" applyProtection="0">
      <alignment horizontal="left" vertical="center" indent="1"/>
    </xf>
    <xf numFmtId="4" fontId="16" fillId="3" borderId="31" applyNumberFormat="0" applyProtection="0">
      <alignment horizontal="left" vertical="center" indent="1"/>
    </xf>
    <xf numFmtId="4" fontId="55" fillId="40" borderId="31" applyNumberFormat="0" applyProtection="0">
      <alignment horizontal="right" vertical="center"/>
    </xf>
    <xf numFmtId="4" fontId="16" fillId="40" borderId="31" applyNumberFormat="0" applyProtection="0">
      <alignment horizontal="right" vertical="center"/>
    </xf>
    <xf numFmtId="4" fontId="51" fillId="40" borderId="31" applyNumberFormat="0" applyProtection="0">
      <alignment horizontal="right" vertical="center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6" fillId="0" borderId="0"/>
    <xf numFmtId="4" fontId="57" fillId="40" borderId="31" applyNumberFormat="0" applyProtection="0">
      <alignment horizontal="right" vertical="center"/>
    </xf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34" applyNumberFormat="0" applyFill="0" applyAlignment="0" applyProtection="0"/>
    <xf numFmtId="0" fontId="60" fillId="0" borderId="0" applyNumberFormat="0" applyFill="0" applyBorder="0" applyAlignment="0" applyProtection="0"/>
    <xf numFmtId="0" fontId="7" fillId="0" borderId="0"/>
    <xf numFmtId="0" fontId="64" fillId="45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5" borderId="0" applyNumberFormat="0" applyBorder="0" applyAlignment="0" applyProtection="0"/>
    <xf numFmtId="0" fontId="64" fillId="48" borderId="0" applyNumberFormat="0" applyBorder="0" applyAlignment="0" applyProtection="0"/>
    <xf numFmtId="0" fontId="64" fillId="47" borderId="0" applyNumberFormat="0" applyBorder="0" applyAlignment="0" applyProtection="0"/>
    <xf numFmtId="0" fontId="64" fillId="49" borderId="0" applyNumberFormat="0" applyBorder="0" applyAlignment="0" applyProtection="0"/>
    <xf numFmtId="0" fontId="64" fillId="46" borderId="0" applyNumberFormat="0" applyBorder="0" applyAlignment="0" applyProtection="0"/>
    <xf numFmtId="0" fontId="64" fillId="50" borderId="0" applyNumberFormat="0" applyBorder="0" applyAlignment="0" applyProtection="0"/>
    <xf numFmtId="0" fontId="64" fillId="49" borderId="0" applyNumberFormat="0" applyBorder="0" applyAlignment="0" applyProtection="0"/>
    <xf numFmtId="0" fontId="64" fillId="51" borderId="0" applyNumberFormat="0" applyBorder="0" applyAlignment="0" applyProtection="0"/>
    <xf numFmtId="0" fontId="64" fillId="50" borderId="0" applyNumberFormat="0" applyBorder="0" applyAlignment="0" applyProtection="0"/>
    <xf numFmtId="0" fontId="65" fillId="52" borderId="0" applyNumberFormat="0" applyBorder="0" applyAlignment="0" applyProtection="0"/>
    <xf numFmtId="0" fontId="65" fillId="46" borderId="0" applyNumberFormat="0" applyBorder="0" applyAlignment="0" applyProtection="0"/>
    <xf numFmtId="0" fontId="65" fillId="50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46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8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38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1" borderId="0" applyNumberFormat="0" applyBorder="0" applyAlignment="0" applyProtection="0"/>
    <xf numFmtId="0" fontId="38" fillId="62" borderId="0" applyNumberFormat="0" applyBorder="0" applyAlignment="0" applyProtection="0"/>
    <xf numFmtId="0" fontId="37" fillId="57" borderId="0" applyNumberFormat="0" applyBorder="0" applyAlignment="0" applyProtection="0"/>
    <xf numFmtId="0" fontId="37" fillId="63" borderId="0" applyNumberFormat="0" applyBorder="0" applyAlignment="0" applyProtection="0"/>
    <xf numFmtId="0" fontId="38" fillId="58" borderId="0" applyNumberFormat="0" applyBorder="0" applyAlignment="0" applyProtection="0"/>
    <xf numFmtId="0" fontId="37" fillId="64" borderId="0" applyNumberFormat="0" applyBorder="0" applyAlignment="0" applyProtection="0"/>
    <xf numFmtId="0" fontId="37" fillId="65" borderId="0" applyNumberFormat="0" applyBorder="0" applyAlignment="0" applyProtection="0"/>
    <xf numFmtId="0" fontId="38" fillId="56" borderId="0" applyNumberFormat="0" applyBorder="0" applyAlignment="0" applyProtection="0"/>
    <xf numFmtId="0" fontId="37" fillId="66" borderId="0" applyNumberFormat="0" applyBorder="0" applyAlignment="0" applyProtection="0"/>
    <xf numFmtId="0" fontId="37" fillId="67" borderId="0" applyNumberFormat="0" applyBorder="0" applyAlignment="0" applyProtection="0"/>
    <xf numFmtId="0" fontId="38" fillId="68" borderId="0" applyNumberFormat="0" applyBorder="0" applyAlignment="0" applyProtection="0"/>
    <xf numFmtId="0" fontId="66" fillId="50" borderId="26" applyNumberFormat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67" fillId="0" borderId="0" applyNumberFormat="0" applyFill="0" applyBorder="0" applyAlignment="0" applyProtection="0"/>
    <xf numFmtId="0" fontId="68" fillId="0" borderId="28" applyNumberFormat="0" applyFill="0" applyAlignment="0" applyProtection="0"/>
    <xf numFmtId="0" fontId="69" fillId="0" borderId="36" applyNumberFormat="0" applyFill="0" applyAlignment="0" applyProtection="0"/>
    <xf numFmtId="0" fontId="70" fillId="0" borderId="37" applyNumberFormat="0" applyFill="0" applyAlignment="0" applyProtection="0"/>
    <xf numFmtId="0" fontId="70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1" fontId="54" fillId="0" borderId="0" applyFill="0" applyBorder="0" applyAlignment="0"/>
    <xf numFmtId="14" fontId="16" fillId="0" borderId="0" applyFill="0" applyBorder="0" applyAlignment="0"/>
    <xf numFmtId="181" fontId="54" fillId="0" borderId="0" applyFill="0" applyBorder="0" applyAlignment="0"/>
    <xf numFmtId="182" fontId="17" fillId="0" borderId="38">
      <alignment vertical="center"/>
    </xf>
    <xf numFmtId="38" fontId="17" fillId="0" borderId="1">
      <alignment vertical="center"/>
    </xf>
    <xf numFmtId="182" fontId="17" fillId="0" borderId="38">
      <alignment vertical="center"/>
    </xf>
    <xf numFmtId="0" fontId="71" fillId="69" borderId="27" applyNumberFormat="0" applyAlignment="0" applyProtection="0"/>
    <xf numFmtId="0" fontId="59" fillId="70" borderId="0" applyNumberFormat="0" applyBorder="0" applyAlignment="0" applyProtection="0"/>
    <xf numFmtId="0" fontId="59" fillId="71" borderId="0" applyNumberFormat="0" applyBorder="0" applyAlignment="0" applyProtection="0"/>
    <xf numFmtId="0" fontId="59" fillId="72" borderId="0" applyNumberFormat="0" applyBorder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2" fillId="0" borderId="0" applyNumberFormat="0" applyFill="0" applyBorder="0" applyAlignment="0" applyProtection="0"/>
    <xf numFmtId="0" fontId="61" fillId="49" borderId="0" applyNumberFormat="0" applyBorder="0" applyAlignment="0" applyProtection="0"/>
    <xf numFmtId="38" fontId="18" fillId="2" borderId="0" applyNumberFormat="0" applyBorder="0" applyAlignment="0" applyProtection="0"/>
    <xf numFmtId="0" fontId="61" fillId="49" borderId="0" applyNumberFormat="0" applyBorder="0" applyAlignment="0" applyProtection="0"/>
    <xf numFmtId="0" fontId="63" fillId="0" borderId="39" applyNumberFormat="0" applyAlignment="0" applyProtection="0"/>
    <xf numFmtId="0" fontId="19" fillId="0" borderId="2" applyNumberFormat="0" applyAlignment="0" applyProtection="0">
      <alignment horizontal="left" vertical="center"/>
    </xf>
    <xf numFmtId="0" fontId="63" fillId="0" borderId="39" applyNumberFormat="0" applyAlignment="0" applyProtection="0"/>
    <xf numFmtId="0" fontId="63" fillId="0" borderId="40">
      <alignment horizontal="left" vertical="center"/>
    </xf>
    <xf numFmtId="0" fontId="19" fillId="0" borderId="3">
      <alignment horizontal="left" vertical="center"/>
    </xf>
    <xf numFmtId="0" fontId="63" fillId="0" borderId="40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20" fillId="0" borderId="0" applyNumberFormat="0" applyFill="0" applyBorder="0" applyAlignment="0" applyProtection="0"/>
    <xf numFmtId="0" fontId="61" fillId="47" borderId="0" applyNumberFormat="0" applyBorder="0" applyAlignment="0" applyProtection="0"/>
    <xf numFmtId="10" fontId="18" fillId="3" borderId="4" applyNumberFormat="0" applyBorder="0" applyAlignment="0" applyProtection="0"/>
    <xf numFmtId="0" fontId="61" fillId="47" borderId="0" applyNumberFormat="0" applyBorder="0" applyAlignment="0" applyProtection="0"/>
    <xf numFmtId="0" fontId="7" fillId="47" borderId="42" applyNumberFormat="0" applyAlignment="0" applyProtection="0"/>
    <xf numFmtId="0" fontId="65" fillId="52" borderId="0" applyNumberFormat="0" applyBorder="0" applyAlignment="0" applyProtection="0"/>
    <xf numFmtId="0" fontId="65" fillId="73" borderId="0" applyNumberFormat="0" applyBorder="0" applyAlignment="0" applyProtection="0"/>
    <xf numFmtId="0" fontId="65" fillId="74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76" borderId="0" applyNumberFormat="0" applyBorder="0" applyAlignment="0" applyProtection="0"/>
    <xf numFmtId="0" fontId="73" fillId="77" borderId="0" applyNumberFormat="0" applyBorder="0" applyAlignment="0" applyProtection="0"/>
    <xf numFmtId="0" fontId="74" fillId="79" borderId="31" applyNumberFormat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5" fillId="0" borderId="0" applyNumberFormat="0" applyFill="0" applyBorder="0" applyAlignment="0" applyProtection="0"/>
    <xf numFmtId="0" fontId="80" fillId="0" borderId="0"/>
    <xf numFmtId="0" fontId="21" fillId="0" borderId="0"/>
    <xf numFmtId="0" fontId="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6" fillId="0" borderId="34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7" fillId="81" borderId="0" applyNumberFormat="0" applyBorder="0" applyAlignment="0" applyProtection="0"/>
    <xf numFmtId="4" fontId="16" fillId="28" borderId="31" applyNumberFormat="0" applyProtection="0">
      <alignment vertical="center"/>
    </xf>
    <xf numFmtId="4" fontId="84" fillId="28" borderId="35" applyNumberFormat="0" applyProtection="0">
      <alignment vertical="center"/>
    </xf>
    <xf numFmtId="4" fontId="18" fillId="28" borderId="35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0" fontId="85" fillId="18" borderId="43" applyNumberFormat="0" applyProtection="0">
      <alignment horizontal="left" vertical="top" indent="1"/>
    </xf>
    <xf numFmtId="4" fontId="18" fillId="21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8" fillId="16" borderId="35" applyNumberFormat="0" applyProtection="0">
      <alignment horizontal="right" vertical="center"/>
    </xf>
    <xf numFmtId="4" fontId="18" fillId="82" borderId="35" applyNumberFormat="0" applyProtection="0">
      <alignment horizontal="right" vertical="center"/>
    </xf>
    <xf numFmtId="4" fontId="18" fillId="22" borderId="44" applyNumberFormat="0" applyProtection="0">
      <alignment horizontal="right" vertical="center"/>
    </xf>
    <xf numFmtId="4" fontId="18" fillId="24" borderId="35" applyNumberFormat="0" applyProtection="0">
      <alignment horizontal="right" vertical="center"/>
    </xf>
    <xf numFmtId="4" fontId="18" fillId="83" borderId="35" applyNumberFormat="0" applyProtection="0">
      <alignment horizontal="right" vertical="center"/>
    </xf>
    <xf numFmtId="4" fontId="18" fillId="53" borderId="35" applyNumberFormat="0" applyProtection="0">
      <alignment horizontal="right" vertical="center"/>
    </xf>
    <xf numFmtId="4" fontId="18" fillId="20" borderId="35" applyNumberFormat="0" applyProtection="0">
      <alignment horizontal="right" vertical="center"/>
    </xf>
    <xf numFmtId="4" fontId="18" fillId="27" borderId="35" applyNumberFormat="0" applyProtection="0">
      <alignment horizontal="right" vertical="center"/>
    </xf>
    <xf numFmtId="4" fontId="18" fillId="84" borderId="35" applyNumberFormat="0" applyProtection="0">
      <alignment horizontal="right" vertical="center"/>
    </xf>
    <xf numFmtId="4" fontId="18" fillId="85" borderId="44" applyNumberFormat="0" applyProtection="0">
      <alignment horizontal="left" vertical="center" indent="1"/>
    </xf>
    <xf numFmtId="4" fontId="52" fillId="39" borderId="31" applyNumberFormat="0" applyProtection="0">
      <alignment horizontal="left" vertical="center" indent="1"/>
    </xf>
    <xf numFmtId="4" fontId="36" fillId="23" borderId="44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4" fontId="36" fillId="23" borderId="44" applyNumberFormat="0" applyProtection="0">
      <alignment horizontal="left" vertical="center" indent="1"/>
    </xf>
    <xf numFmtId="4" fontId="18" fillId="86" borderId="35" applyNumberFormat="0" applyProtection="0">
      <alignment horizontal="right" vertical="center"/>
    </xf>
    <xf numFmtId="0" fontId="7" fillId="29" borderId="31" applyNumberFormat="0" applyProtection="0">
      <alignment horizontal="left" vertical="center" indent="1"/>
    </xf>
    <xf numFmtId="4" fontId="18" fillId="87" borderId="44" applyNumberFormat="0" applyProtection="0">
      <alignment horizontal="left" vertical="center" indent="1"/>
    </xf>
    <xf numFmtId="4" fontId="54" fillId="40" borderId="31" applyNumberFormat="0" applyProtection="0">
      <alignment horizontal="left" vertical="center" indent="1"/>
    </xf>
    <xf numFmtId="4" fontId="18" fillId="86" borderId="44" applyNumberFormat="0" applyProtection="0">
      <alignment horizontal="left" vertical="center" indent="1"/>
    </xf>
    <xf numFmtId="4" fontId="54" fillId="42" borderId="31" applyNumberFormat="0" applyProtection="0">
      <alignment horizontal="left" vertical="center" indent="1"/>
    </xf>
    <xf numFmtId="0" fontId="18" fillId="17" borderId="35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61" fillId="23" borderId="43" applyNumberFormat="0" applyProtection="0">
      <alignment horizontal="left" vertical="top" indent="1"/>
    </xf>
    <xf numFmtId="0" fontId="18" fillId="26" borderId="35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61" fillId="86" borderId="43" applyNumberFormat="0" applyProtection="0">
      <alignment horizontal="left" vertical="top" indent="1"/>
    </xf>
    <xf numFmtId="0" fontId="18" fillId="44" borderId="35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61" fillId="44" borderId="43" applyNumberFormat="0" applyProtection="0">
      <alignment horizontal="left" vertical="top" indent="1"/>
    </xf>
    <xf numFmtId="0" fontId="18" fillId="87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88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88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61" fillId="78" borderId="45" applyNumberFormat="0">
      <protection locked="0"/>
    </xf>
    <xf numFmtId="0" fontId="83" fillId="23" borderId="46" applyBorder="0"/>
    <xf numFmtId="4" fontId="55" fillId="11" borderId="43" applyNumberFormat="0" applyProtection="0">
      <alignment vertical="center"/>
    </xf>
    <xf numFmtId="4" fontId="84" fillId="3" borderId="4" applyNumberFormat="0" applyProtection="0">
      <alignment vertical="center"/>
    </xf>
    <xf numFmtId="4" fontId="55" fillId="17" borderId="43" applyNumberFormat="0" applyProtection="0">
      <alignment horizontal="left" vertical="center" indent="1"/>
    </xf>
    <xf numFmtId="0" fontId="55" fillId="11" borderId="43" applyNumberFormat="0" applyProtection="0">
      <alignment horizontal="left" vertical="top" indent="1"/>
    </xf>
    <xf numFmtId="4" fontId="18" fillId="0" borderId="35" applyNumberFormat="0" applyProtection="0">
      <alignment horizontal="right" vertical="center"/>
    </xf>
    <xf numFmtId="4" fontId="84" fillId="4" borderId="35" applyNumberFormat="0" applyProtection="0">
      <alignment horizontal="right" vertical="center"/>
    </xf>
    <xf numFmtId="4" fontId="18" fillId="21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5" fillId="86" borderId="43" applyNumberFormat="0" applyProtection="0">
      <alignment horizontal="left" vertical="top" indent="1"/>
    </xf>
    <xf numFmtId="4" fontId="86" fillId="89" borderId="44" applyNumberFormat="0" applyProtection="0">
      <alignment horizontal="left" vertical="center" indent="1"/>
    </xf>
    <xf numFmtId="0" fontId="56" fillId="0" borderId="0"/>
    <xf numFmtId="0" fontId="18" fillId="90" borderId="4"/>
    <xf numFmtId="4" fontId="87" fillId="78" borderId="35" applyNumberFormat="0" applyProtection="0">
      <alignment horizontal="right" vertical="center"/>
    </xf>
    <xf numFmtId="0" fontId="81" fillId="50" borderId="0" applyNumberFormat="0" applyBorder="0" applyAlignment="0" applyProtection="0"/>
    <xf numFmtId="0" fontId="58" fillId="0" borderId="0" applyNumberFormat="0" applyFill="0" applyBorder="0" applyAlignment="0" applyProtection="0"/>
    <xf numFmtId="0" fontId="14" fillId="0" borderId="0"/>
    <xf numFmtId="0" fontId="82" fillId="79" borderId="26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4" fillId="0" borderId="0" applyFill="0" applyBorder="0" applyAlignment="0"/>
    <xf numFmtId="49" fontId="16" fillId="0" borderId="0" applyFill="0" applyBorder="0" applyAlignment="0"/>
    <xf numFmtId="49" fontId="54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4" fontId="18" fillId="18" borderId="35" applyNumberFormat="0" applyProtection="0">
      <alignment vertical="center"/>
    </xf>
    <xf numFmtId="43" fontId="7" fillId="0" borderId="0" applyFont="0" applyFill="0" applyBorder="0" applyAlignment="0" applyProtection="0"/>
    <xf numFmtId="0" fontId="61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88" fillId="66" borderId="0" applyNumberFormat="0" applyBorder="0" applyAlignment="0" applyProtection="0"/>
    <xf numFmtId="0" fontId="89" fillId="96" borderId="35" applyNumberFormat="0" applyAlignment="0" applyProtection="0"/>
    <xf numFmtId="0" fontId="41" fillId="94" borderId="27" applyNumberFormat="0" applyAlignment="0" applyProtection="0"/>
    <xf numFmtId="0" fontId="37" fillId="61" borderId="0" applyNumberFormat="0" applyBorder="0" applyAlignment="0" applyProtection="0"/>
    <xf numFmtId="0" fontId="44" fillId="0" borderId="47" applyNumberFormat="0" applyFill="0" applyAlignment="0" applyProtection="0"/>
    <xf numFmtId="0" fontId="45" fillId="0" borderId="48" applyNumberFormat="0" applyFill="0" applyAlignment="0" applyProtection="0"/>
    <xf numFmtId="0" fontId="46" fillId="0" borderId="49" applyNumberFormat="0" applyFill="0" applyAlignment="0" applyProtection="0"/>
    <xf numFmtId="0" fontId="46" fillId="0" borderId="0" applyNumberFormat="0" applyFill="0" applyBorder="0" applyAlignment="0" applyProtection="0"/>
    <xf numFmtId="0" fontId="90" fillId="67" borderId="35" applyNumberFormat="0" applyAlignment="0" applyProtection="0"/>
    <xf numFmtId="0" fontId="43" fillId="0" borderId="50" applyNumberFormat="0" applyFill="0" applyAlignment="0" applyProtection="0"/>
    <xf numFmtId="0" fontId="43" fillId="67" borderId="0" applyNumberFormat="0" applyBorder="0" applyAlignment="0" applyProtection="0"/>
    <xf numFmtId="0" fontId="18" fillId="66" borderId="35" applyNumberFormat="0" applyFont="0" applyAlignment="0" applyProtection="0"/>
    <xf numFmtId="0" fontId="50" fillId="96" borderId="31" applyNumberFormat="0" applyAlignment="0" applyProtection="0"/>
    <xf numFmtId="0" fontId="61" fillId="80" borderId="0"/>
    <xf numFmtId="0" fontId="61" fillId="80" borderId="0"/>
    <xf numFmtId="0" fontId="18" fillId="23" borderId="43" applyNumberFormat="0" applyProtection="0">
      <alignment horizontal="left" vertical="top" indent="1"/>
    </xf>
    <xf numFmtId="0" fontId="18" fillId="86" borderId="43" applyNumberFormat="0" applyProtection="0">
      <alignment horizontal="left" vertical="top" indent="1"/>
    </xf>
    <xf numFmtId="0" fontId="18" fillId="44" borderId="43" applyNumberFormat="0" applyProtection="0">
      <alignment horizontal="left" vertical="top" indent="1"/>
    </xf>
    <xf numFmtId="0" fontId="18" fillId="87" borderId="43" applyNumberFormat="0" applyProtection="0">
      <alignment horizontal="left" vertical="top" indent="1"/>
    </xf>
    <xf numFmtId="0" fontId="18" fillId="78" borderId="45" applyNumberFormat="0">
      <protection locked="0"/>
    </xf>
    <xf numFmtId="0" fontId="61" fillId="80" borderId="0"/>
    <xf numFmtId="0" fontId="59" fillId="0" borderId="51" applyNumberFormat="0" applyFill="0" applyAlignment="0" applyProtection="0"/>
    <xf numFmtId="0" fontId="91" fillId="0" borderId="0" applyNumberFormat="0" applyFill="0" applyBorder="0" applyAlignment="0" applyProtection="0"/>
    <xf numFmtId="0" fontId="61" fillId="80" borderId="0"/>
    <xf numFmtId="0" fontId="61" fillId="80" borderId="0"/>
    <xf numFmtId="0" fontId="61" fillId="80" borderId="0"/>
    <xf numFmtId="0" fontId="9" fillId="0" borderId="0"/>
    <xf numFmtId="180" fontId="7" fillId="0" borderId="0" applyFont="0" applyFill="0" applyBorder="0" applyAlignment="0" applyProtection="0"/>
    <xf numFmtId="4" fontId="16" fillId="28" borderId="31" applyNumberFormat="0" applyProtection="0">
      <alignment vertical="center"/>
    </xf>
    <xf numFmtId="4" fontId="51" fillId="28" borderId="31" applyNumberFormat="0" applyProtection="0">
      <alignment vertical="center"/>
    </xf>
    <xf numFmtId="4" fontId="16" fillId="28" borderId="31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6" fillId="30" borderId="31" applyNumberFormat="0" applyProtection="0">
      <alignment horizontal="right" vertical="center"/>
    </xf>
    <xf numFmtId="4" fontId="16" fillId="31" borderId="31" applyNumberFormat="0" applyProtection="0">
      <alignment horizontal="right" vertical="center"/>
    </xf>
    <xf numFmtId="4" fontId="16" fillId="32" borderId="31" applyNumberFormat="0" applyProtection="0">
      <alignment horizontal="right" vertical="center"/>
    </xf>
    <xf numFmtId="4" fontId="16" fillId="33" borderId="31" applyNumberFormat="0" applyProtection="0">
      <alignment horizontal="right" vertical="center"/>
    </xf>
    <xf numFmtId="4" fontId="16" fillId="34" borderId="31" applyNumberFormat="0" applyProtection="0">
      <alignment horizontal="right" vertical="center"/>
    </xf>
    <xf numFmtId="4" fontId="16" fillId="35" borderId="31" applyNumberFormat="0" applyProtection="0">
      <alignment horizontal="right" vertical="center"/>
    </xf>
    <xf numFmtId="4" fontId="16" fillId="36" borderId="31" applyNumberFormat="0" applyProtection="0">
      <alignment horizontal="right" vertical="center"/>
    </xf>
    <xf numFmtId="4" fontId="16" fillId="37" borderId="31" applyNumberFormat="0" applyProtection="0">
      <alignment horizontal="right" vertical="center"/>
    </xf>
    <xf numFmtId="4" fontId="16" fillId="38" borderId="31" applyNumberFormat="0" applyProtection="0">
      <alignment horizontal="right" vertical="center"/>
    </xf>
    <xf numFmtId="4" fontId="52" fillId="39" borderId="31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54" fillId="40" borderId="31" applyNumberFormat="0" applyProtection="0">
      <alignment horizontal="left" vertical="center" indent="1"/>
    </xf>
    <xf numFmtId="4" fontId="54" fillId="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6" fillId="3" borderId="31" applyNumberFormat="0" applyProtection="0">
      <alignment vertical="center"/>
    </xf>
    <xf numFmtId="4" fontId="51" fillId="3" borderId="31" applyNumberFormat="0" applyProtection="0">
      <alignment vertical="center"/>
    </xf>
    <xf numFmtId="4" fontId="16" fillId="3" borderId="31" applyNumberFormat="0" applyProtection="0">
      <alignment horizontal="left" vertical="center" indent="1"/>
    </xf>
    <xf numFmtId="4" fontId="16" fillId="3" borderId="31" applyNumberFormat="0" applyProtection="0">
      <alignment horizontal="left" vertical="center" indent="1"/>
    </xf>
    <xf numFmtId="4" fontId="55" fillId="40" borderId="31" applyNumberFormat="0" applyProtection="0">
      <alignment horizontal="right" vertical="center"/>
    </xf>
    <xf numFmtId="4" fontId="51" fillId="40" borderId="31" applyNumberFormat="0" applyProtection="0">
      <alignment horizontal="right" vertical="center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6" fillId="0" borderId="0"/>
    <xf numFmtId="4" fontId="57" fillId="40" borderId="31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1" fillId="78" borderId="45" applyNumberFormat="0">
      <protection locked="0"/>
    </xf>
    <xf numFmtId="0" fontId="18" fillId="90" borderId="4"/>
    <xf numFmtId="0" fontId="61" fillId="80" borderId="0"/>
    <xf numFmtId="0" fontId="61" fillId="8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1" fillId="80" borderId="0"/>
    <xf numFmtId="0" fontId="61" fillId="80" borderId="0"/>
    <xf numFmtId="4" fontId="18" fillId="18" borderId="35" applyNumberFormat="0" applyProtection="0">
      <alignment vertical="center"/>
    </xf>
    <xf numFmtId="4" fontId="18" fillId="18" borderId="35" applyNumberFormat="0" applyProtection="0">
      <alignment vertical="center"/>
    </xf>
    <xf numFmtId="4" fontId="16" fillId="28" borderId="31" applyNumberFormat="0" applyProtection="0">
      <alignment vertical="center"/>
    </xf>
    <xf numFmtId="4" fontId="51" fillId="28" borderId="31" applyNumberFormat="0" applyProtection="0">
      <alignment vertical="center"/>
    </xf>
    <xf numFmtId="4" fontId="18" fillId="28" borderId="35" applyNumberFormat="0" applyProtection="0">
      <alignment horizontal="left" vertical="center" indent="1"/>
    </xf>
    <xf numFmtId="4" fontId="18" fillId="28" borderId="35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4" fontId="18" fillId="21" borderId="35" applyNumberFormat="0" applyProtection="0">
      <alignment horizontal="left" vertical="center" indent="1"/>
    </xf>
    <xf numFmtId="4" fontId="18" fillId="21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8" fillId="16" borderId="35" applyNumberFormat="0" applyProtection="0">
      <alignment horizontal="right" vertical="center"/>
    </xf>
    <xf numFmtId="4" fontId="16" fillId="30" borderId="31" applyNumberFormat="0" applyProtection="0">
      <alignment horizontal="right" vertical="center"/>
    </xf>
    <xf numFmtId="4" fontId="18" fillId="82" borderId="35" applyNumberFormat="0" applyProtection="0">
      <alignment horizontal="right" vertical="center"/>
    </xf>
    <xf numFmtId="4" fontId="16" fillId="31" borderId="31" applyNumberFormat="0" applyProtection="0">
      <alignment horizontal="right" vertical="center"/>
    </xf>
    <xf numFmtId="4" fontId="18" fillId="22" borderId="44" applyNumberFormat="0" applyProtection="0">
      <alignment horizontal="right" vertical="center"/>
    </xf>
    <xf numFmtId="4" fontId="16" fillId="32" borderId="31" applyNumberFormat="0" applyProtection="0">
      <alignment horizontal="right" vertical="center"/>
    </xf>
    <xf numFmtId="4" fontId="18" fillId="24" borderId="35" applyNumberFormat="0" applyProtection="0">
      <alignment horizontal="right" vertical="center"/>
    </xf>
    <xf numFmtId="4" fontId="16" fillId="33" borderId="31" applyNumberFormat="0" applyProtection="0">
      <alignment horizontal="right" vertical="center"/>
    </xf>
    <xf numFmtId="4" fontId="18" fillId="83" borderId="35" applyNumberFormat="0" applyProtection="0">
      <alignment horizontal="right" vertical="center"/>
    </xf>
    <xf numFmtId="4" fontId="16" fillId="34" borderId="31" applyNumberFormat="0" applyProtection="0">
      <alignment horizontal="right" vertical="center"/>
    </xf>
    <xf numFmtId="4" fontId="18" fillId="53" borderId="35" applyNumberFormat="0" applyProtection="0">
      <alignment horizontal="right" vertical="center"/>
    </xf>
    <xf numFmtId="4" fontId="16" fillId="35" borderId="31" applyNumberFormat="0" applyProtection="0">
      <alignment horizontal="right" vertical="center"/>
    </xf>
    <xf numFmtId="4" fontId="18" fillId="20" borderId="35" applyNumberFormat="0" applyProtection="0">
      <alignment horizontal="right" vertical="center"/>
    </xf>
    <xf numFmtId="4" fontId="16" fillId="36" borderId="31" applyNumberFormat="0" applyProtection="0">
      <alignment horizontal="right" vertical="center"/>
    </xf>
    <xf numFmtId="4" fontId="18" fillId="27" borderId="35" applyNumberFormat="0" applyProtection="0">
      <alignment horizontal="right" vertical="center"/>
    </xf>
    <xf numFmtId="4" fontId="16" fillId="37" borderId="31" applyNumberFormat="0" applyProtection="0">
      <alignment horizontal="right" vertical="center"/>
    </xf>
    <xf numFmtId="4" fontId="18" fillId="84" borderId="35" applyNumberFormat="0" applyProtection="0">
      <alignment horizontal="right" vertical="center"/>
    </xf>
    <xf numFmtId="4" fontId="16" fillId="38" borderId="31" applyNumberFormat="0" applyProtection="0">
      <alignment horizontal="right" vertical="center"/>
    </xf>
    <xf numFmtId="4" fontId="18" fillId="85" borderId="44" applyNumberFormat="0" applyProtection="0">
      <alignment horizontal="left" vertical="center" indent="1"/>
    </xf>
    <xf numFmtId="4" fontId="52" fillId="39" borderId="31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4" fontId="18" fillId="86" borderId="35" applyNumberFormat="0" applyProtection="0">
      <alignment horizontal="right" vertical="center"/>
    </xf>
    <xf numFmtId="4" fontId="18" fillId="86" borderId="35" applyNumberFormat="0" applyProtection="0">
      <alignment horizontal="right" vertical="center"/>
    </xf>
    <xf numFmtId="0" fontId="7" fillId="29" borderId="31" applyNumberFormat="0" applyProtection="0">
      <alignment horizontal="left" vertical="center" indent="1"/>
    </xf>
    <xf numFmtId="4" fontId="18" fillId="87" borderId="44" applyNumberFormat="0" applyProtection="0">
      <alignment horizontal="left" vertical="center" indent="1"/>
    </xf>
    <xf numFmtId="4" fontId="54" fillId="40" borderId="31" applyNumberFormat="0" applyProtection="0">
      <alignment horizontal="left" vertical="center" indent="1"/>
    </xf>
    <xf numFmtId="4" fontId="18" fillId="86" borderId="44" applyNumberFormat="0" applyProtection="0">
      <alignment horizontal="left" vertical="center" indent="1"/>
    </xf>
    <xf numFmtId="4" fontId="54" fillId="42" borderId="31" applyNumberFormat="0" applyProtection="0">
      <alignment horizontal="left" vertical="center" indent="1"/>
    </xf>
    <xf numFmtId="0" fontId="18" fillId="17" borderId="35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61" fillId="23" borderId="43" applyNumberFormat="0" applyProtection="0">
      <alignment horizontal="left" vertical="top" indent="1"/>
    </xf>
    <xf numFmtId="0" fontId="7" fillId="42" borderId="31" applyNumberFormat="0" applyProtection="0">
      <alignment horizontal="left" vertical="center" indent="1"/>
    </xf>
    <xf numFmtId="0" fontId="18" fillId="26" borderId="35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61" fillId="86" borderId="43" applyNumberFormat="0" applyProtection="0">
      <alignment horizontal="left" vertical="top" indent="1"/>
    </xf>
    <xf numFmtId="0" fontId="7" fillId="43" borderId="31" applyNumberFormat="0" applyProtection="0">
      <alignment horizontal="left" vertical="center" indent="1"/>
    </xf>
    <xf numFmtId="0" fontId="18" fillId="44" borderId="35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61" fillId="44" borderId="43" applyNumberFormat="0" applyProtection="0">
      <alignment horizontal="left" vertical="top" indent="1"/>
    </xf>
    <xf numFmtId="0" fontId="7" fillId="2" borderId="31" applyNumberFormat="0" applyProtection="0">
      <alignment horizontal="left" vertical="center" indent="1"/>
    </xf>
    <xf numFmtId="0" fontId="18" fillId="87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61" fillId="87" borderId="43" applyNumberFormat="0" applyProtection="0">
      <alignment horizontal="left" vertical="top" indent="1"/>
    </xf>
    <xf numFmtId="0" fontId="61" fillId="87" borderId="43" applyNumberFormat="0" applyProtection="0">
      <alignment horizontal="left" vertical="top" indent="1"/>
    </xf>
    <xf numFmtId="0" fontId="7" fillId="29" borderId="31" applyNumberFormat="0" applyProtection="0">
      <alignment horizontal="left" vertical="center" indent="1"/>
    </xf>
    <xf numFmtId="0" fontId="7" fillId="0" borderId="0"/>
    <xf numFmtId="4" fontId="16" fillId="3" borderId="31" applyNumberFormat="0" applyProtection="0">
      <alignment vertical="center"/>
    </xf>
    <xf numFmtId="4" fontId="51" fillId="3" borderId="31" applyNumberFormat="0" applyProtection="0">
      <alignment vertical="center"/>
    </xf>
    <xf numFmtId="4" fontId="16" fillId="3" borderId="31" applyNumberFormat="0" applyProtection="0">
      <alignment horizontal="left" vertical="center" indent="1"/>
    </xf>
    <xf numFmtId="4" fontId="16" fillId="3" borderId="31" applyNumberFormat="0" applyProtection="0">
      <alignment horizontal="left" vertical="center" indent="1"/>
    </xf>
    <xf numFmtId="4" fontId="18" fillId="0" borderId="35" applyNumberFormat="0" applyProtection="0">
      <alignment horizontal="right" vertical="center"/>
    </xf>
    <xf numFmtId="4" fontId="18" fillId="0" borderId="35" applyNumberFormat="0" applyProtection="0">
      <alignment horizontal="right" vertical="center"/>
    </xf>
    <xf numFmtId="4" fontId="16" fillId="40" borderId="31" applyNumberFormat="0" applyProtection="0">
      <alignment horizontal="right" vertical="center"/>
    </xf>
    <xf numFmtId="4" fontId="51" fillId="40" borderId="31" applyNumberFormat="0" applyProtection="0">
      <alignment horizontal="right" vertical="center"/>
    </xf>
    <xf numFmtId="4" fontId="18" fillId="21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6" fillId="0" borderId="0"/>
    <xf numFmtId="4" fontId="57" fillId="40" borderId="31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8" fillId="0" borderId="0"/>
    <xf numFmtId="0" fontId="61" fillId="80" borderId="0"/>
    <xf numFmtId="164" fontId="7" fillId="0" borderId="0" applyFont="0" applyFill="0" applyBorder="0" applyAlignment="0" applyProtection="0"/>
    <xf numFmtId="0" fontId="14" fillId="0" borderId="0"/>
    <xf numFmtId="0" fontId="36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2" fillId="0" borderId="0"/>
    <xf numFmtId="0" fontId="107" fillId="0" borderId="0" applyNumberFormat="0" applyFill="0" applyBorder="0" applyAlignment="0" applyProtection="0"/>
    <xf numFmtId="0" fontId="102" fillId="0" borderId="0"/>
    <xf numFmtId="0" fontId="5" fillId="0" borderId="0"/>
    <xf numFmtId="0" fontId="108" fillId="0" borderId="0" applyNumberFormat="0" applyFont="0" applyFill="0" applyBorder="0" applyAlignment="0" applyProtection="0"/>
    <xf numFmtId="0" fontId="102" fillId="0" borderId="0"/>
    <xf numFmtId="0" fontId="102" fillId="0" borderId="0"/>
    <xf numFmtId="0" fontId="14" fillId="0" borderId="0"/>
    <xf numFmtId="0" fontId="14" fillId="0" borderId="0"/>
    <xf numFmtId="0" fontId="102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2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2" fillId="0" borderId="0"/>
    <xf numFmtId="0" fontId="108" fillId="0" borderId="0" applyNumberFormat="0" applyFill="0" applyBorder="0" applyAlignment="0" applyProtection="0"/>
    <xf numFmtId="0" fontId="14" fillId="0" borderId="0"/>
    <xf numFmtId="0" fontId="102" fillId="0" borderId="0"/>
    <xf numFmtId="0" fontId="102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09" fillId="0" borderId="0"/>
    <xf numFmtId="0" fontId="10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2" fillId="0" borderId="0"/>
    <xf numFmtId="0" fontId="14" fillId="0" borderId="0"/>
    <xf numFmtId="0" fontId="7" fillId="0" borderId="0"/>
    <xf numFmtId="0" fontId="7" fillId="0" borderId="0"/>
    <xf numFmtId="0" fontId="109" fillId="0" borderId="0"/>
    <xf numFmtId="0" fontId="94" fillId="0" borderId="0"/>
    <xf numFmtId="187" fontId="110" fillId="0" borderId="0">
      <alignment horizontal="left"/>
    </xf>
    <xf numFmtId="188" fontId="111" fillId="0" borderId="0">
      <alignment horizontal="left"/>
    </xf>
    <xf numFmtId="0" fontId="64" fillId="110" borderId="0" applyNumberFormat="0" applyBorder="0" applyAlignment="0" applyProtection="0"/>
    <xf numFmtId="0" fontId="64" fillId="81" borderId="0" applyNumberFormat="0" applyBorder="0" applyAlignment="0" applyProtection="0"/>
    <xf numFmtId="0" fontId="64" fillId="77" borderId="0" applyNumberFormat="0" applyBorder="0" applyAlignment="0" applyProtection="0"/>
    <xf numFmtId="0" fontId="64" fillId="111" borderId="0" applyNumberFormat="0" applyBorder="0" applyAlignment="0" applyProtection="0"/>
    <xf numFmtId="0" fontId="64" fillId="112" borderId="0" applyNumberFormat="0" applyBorder="0" applyAlignment="0" applyProtection="0"/>
    <xf numFmtId="0" fontId="64" fillId="113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37" fillId="115" borderId="0" applyNumberFormat="0" applyBorder="0" applyAlignment="0" applyProtection="0"/>
    <xf numFmtId="0" fontId="37" fillId="78" borderId="0" applyNumberFormat="0" applyBorder="0" applyAlignment="0" applyProtection="0"/>
    <xf numFmtId="0" fontId="37" fillId="114" borderId="0" applyNumberFormat="0" applyBorder="0" applyAlignment="0" applyProtection="0"/>
    <xf numFmtId="0" fontId="37" fillId="116" borderId="0" applyNumberFormat="0" applyBorder="0" applyAlignment="0" applyProtection="0"/>
    <xf numFmtId="0" fontId="64" fillId="117" borderId="0" applyNumberFormat="0" applyBorder="0" applyAlignment="0" applyProtection="0"/>
    <xf numFmtId="0" fontId="64" fillId="118" borderId="0" applyNumberFormat="0" applyBorder="0" applyAlignment="0" applyProtection="0"/>
    <xf numFmtId="0" fontId="64" fillId="111" borderId="0" applyNumberFormat="0" applyBorder="0" applyAlignment="0" applyProtection="0"/>
    <xf numFmtId="0" fontId="64" fillId="117" borderId="0" applyNumberFormat="0" applyBorder="0" applyAlignment="0" applyProtection="0"/>
    <xf numFmtId="0" fontId="64" fillId="119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37" fillId="115" borderId="0" applyNumberFormat="0" applyBorder="0" applyAlignment="0" applyProtection="0"/>
    <xf numFmtId="0" fontId="37" fillId="120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65" fillId="121" borderId="0" applyNumberFormat="0" applyBorder="0" applyAlignment="0" applyProtection="0"/>
    <xf numFmtId="0" fontId="65" fillId="118" borderId="0" applyNumberFormat="0" applyBorder="0" applyAlignment="0" applyProtection="0"/>
    <xf numFmtId="0" fontId="65" fillId="122" borderId="0" applyNumberFormat="0" applyBorder="0" applyAlignment="0" applyProtection="0"/>
    <xf numFmtId="0" fontId="65" fillId="123" borderId="0" applyNumberFormat="0" applyBorder="0" applyAlignment="0" applyProtection="0"/>
    <xf numFmtId="0" fontId="65" fillId="124" borderId="0" applyNumberFormat="0" applyBorder="0" applyAlignment="0" applyProtection="0"/>
    <xf numFmtId="0" fontId="38" fillId="114" borderId="0" applyNumberFormat="0" applyBorder="0" applyAlignment="0" applyProtection="0"/>
    <xf numFmtId="0" fontId="38" fillId="13" borderId="0" applyNumberFormat="0" applyBorder="0" applyAlignment="0" applyProtection="0"/>
    <xf numFmtId="0" fontId="38" fillId="115" borderId="0" applyNumberFormat="0" applyBorder="0" applyAlignment="0" applyProtection="0"/>
    <xf numFmtId="0" fontId="38" fillId="17" borderId="0" applyNumberFormat="0" applyBorder="0" applyAlignment="0" applyProtection="0"/>
    <xf numFmtId="0" fontId="38" fillId="125" borderId="0" applyNumberFormat="0" applyBorder="0" applyAlignment="0" applyProtection="0"/>
    <xf numFmtId="0" fontId="38" fillId="12" borderId="0" applyNumberFormat="0" applyBorder="0" applyAlignment="0" applyProtection="0"/>
    <xf numFmtId="0" fontId="94" fillId="0" borderId="0"/>
    <xf numFmtId="0" fontId="36" fillId="0" borderId="0"/>
    <xf numFmtId="0" fontId="36" fillId="0" borderId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38" fillId="127" borderId="0" applyNumberFormat="0" applyBorder="0" applyAlignment="0" applyProtection="0"/>
    <xf numFmtId="0" fontId="112" fillId="21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38" fillId="13" borderId="0" applyNumberFormat="0" applyBorder="0" applyAlignment="0" applyProtection="0"/>
    <xf numFmtId="0" fontId="112" fillId="22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73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112" fillId="20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52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112" fillId="23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38" fillId="127" borderId="0" applyNumberFormat="0" applyBorder="0" applyAlignment="0" applyProtection="0"/>
    <xf numFmtId="0" fontId="112" fillId="21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129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38" fillId="130" borderId="0" applyNumberFormat="0" applyBorder="0" applyAlignment="0" applyProtection="0"/>
    <xf numFmtId="0" fontId="112" fillId="5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7" fillId="0" borderId="0"/>
    <xf numFmtId="0" fontId="7" fillId="0" borderId="0"/>
    <xf numFmtId="0" fontId="113" fillId="16" borderId="0" applyNumberFormat="0" applyBorder="0" applyAlignment="0" applyProtection="0"/>
    <xf numFmtId="0" fontId="77" fillId="131" borderId="0" applyNumberFormat="0" applyBorder="0" applyAlignment="0" applyProtection="0"/>
    <xf numFmtId="0" fontId="138" fillId="16" borderId="0" applyNumberFormat="0" applyBorder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66" fillId="113" borderId="26" applyNumberFormat="0" applyAlignment="0" applyProtection="0"/>
    <xf numFmtId="0" fontId="111" fillId="0" borderId="0" applyFont="0" applyFill="0" applyBorder="0" applyAlignment="0" applyProtection="0">
      <alignment horizontal="right"/>
    </xf>
    <xf numFmtId="0" fontId="65" fillId="128" borderId="0" applyNumberFormat="0" applyBorder="0" applyAlignment="0" applyProtection="0"/>
    <xf numFmtId="170" fontId="15" fillId="0" borderId="0" applyFill="0" applyBorder="0" applyAlignment="0"/>
    <xf numFmtId="170" fontId="78" fillId="0" borderId="0" applyFill="0" applyBorder="0" applyAlignment="0"/>
    <xf numFmtId="0" fontId="65" fillId="126" borderId="0" applyNumberFormat="0" applyBorder="0" applyAlignment="0" applyProtection="0"/>
    <xf numFmtId="171" fontId="15" fillId="0" borderId="0" applyFill="0" applyBorder="0" applyAlignment="0"/>
    <xf numFmtId="171" fontId="78" fillId="0" borderId="0" applyFill="0" applyBorder="0" applyAlignment="0"/>
    <xf numFmtId="172" fontId="15" fillId="0" borderId="0" applyFill="0" applyBorder="0" applyAlignment="0"/>
    <xf numFmtId="172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0" fontId="65" fillId="75" borderId="0" applyNumberFormat="0" applyBorder="0" applyAlignment="0" applyProtection="0"/>
    <xf numFmtId="175" fontId="15" fillId="0" borderId="0" applyFill="0" applyBorder="0" applyAlignment="0"/>
    <xf numFmtId="175" fontId="78" fillId="0" borderId="0" applyFill="0" applyBorder="0" applyAlignment="0"/>
    <xf numFmtId="171" fontId="15" fillId="0" borderId="0" applyFill="0" applyBorder="0" applyAlignment="0"/>
    <xf numFmtId="171" fontId="78" fillId="0" borderId="0" applyFill="0" applyBorder="0" applyAlignment="0"/>
    <xf numFmtId="0" fontId="115" fillId="78" borderId="26" applyNumberFormat="0" applyAlignment="0" applyProtection="0"/>
    <xf numFmtId="0" fontId="93" fillId="79" borderId="26" applyNumberFormat="0" applyAlignment="0" applyProtection="0"/>
    <xf numFmtId="189" fontId="116" fillId="0" borderId="0" applyFill="0" applyBorder="0" applyProtection="0"/>
    <xf numFmtId="0" fontId="117" fillId="19" borderId="27" applyNumberFormat="0" applyAlignment="0" applyProtection="0"/>
    <xf numFmtId="0" fontId="71" fillId="69" borderId="27" applyNumberFormat="0" applyAlignment="0" applyProtection="0"/>
    <xf numFmtId="0" fontId="41" fillId="132" borderId="53" applyNumberFormat="0" applyAlignment="0" applyProtection="0"/>
    <xf numFmtId="0" fontId="95" fillId="0" borderId="0" applyNumberFormat="0" applyFill="0" applyBorder="0" applyAlignment="0" applyProtection="0"/>
    <xf numFmtId="0" fontId="96" fillId="0" borderId="54" applyNumberFormat="0" applyFill="0" applyAlignment="0" applyProtection="0"/>
    <xf numFmtId="0" fontId="97" fillId="0" borderId="36" applyNumberFormat="0" applyFill="0" applyAlignment="0" applyProtection="0"/>
    <xf numFmtId="0" fontId="98" fillId="0" borderId="55" applyNumberFormat="0" applyFill="0" applyAlignment="0" applyProtection="0"/>
    <xf numFmtId="0" fontId="98" fillId="0" borderId="0" applyNumberFormat="0" applyFill="0" applyBorder="0" applyAlignment="0" applyProtection="0"/>
    <xf numFmtId="184" fontId="7" fillId="0" borderId="0" applyFill="0" applyBorder="0" applyAlignment="0" applyProtection="0"/>
    <xf numFmtId="170" fontId="15" fillId="0" borderId="0" applyFont="0" applyFill="0" applyBorder="0" applyAlignment="0" applyProtection="0"/>
    <xf numFmtId="170" fontId="78" fillId="0" borderId="0" applyFont="0" applyFill="0" applyBorder="0" applyAlignment="0" applyProtection="0"/>
    <xf numFmtId="164" fontId="61" fillId="0" borderId="0" applyFont="0" applyFill="0" applyBorder="0" applyAlignment="0" applyProtection="0"/>
    <xf numFmtId="196" fontId="94" fillId="0" borderId="0" applyFont="0" applyFill="0" applyBorder="0" applyAlignment="0" applyProtection="0"/>
    <xf numFmtId="0" fontId="118" fillId="0" borderId="0" applyNumberFormat="0" applyAlignment="0">
      <alignment horizontal="left"/>
    </xf>
    <xf numFmtId="171" fontId="15" fillId="0" borderId="0" applyFont="0" applyFill="0" applyBorder="0" applyAlignment="0" applyProtection="0"/>
    <xf numFmtId="171" fontId="78" fillId="0" borderId="0" applyFont="0" applyFill="0" applyBorder="0" applyAlignment="0" applyProtection="0"/>
    <xf numFmtId="14" fontId="54" fillId="0" borderId="0" applyFill="0" applyBorder="0" applyAlignment="0"/>
    <xf numFmtId="14" fontId="17" fillId="0" borderId="0"/>
    <xf numFmtId="182" fontId="17" fillId="0" borderId="0" applyFont="0" applyFill="0" applyBorder="0" applyAlignment="0" applyProtection="0"/>
    <xf numFmtId="196" fontId="36" fillId="0" borderId="0" applyFont="0" applyFill="0" applyBorder="0" applyAlignment="0" applyProtection="0"/>
    <xf numFmtId="190" fontId="17" fillId="0" borderId="0" applyFont="0" applyFill="0" applyBorder="0" applyAlignment="0" applyProtection="0"/>
    <xf numFmtId="8" fontId="116" fillId="0" borderId="0" applyFill="0" applyBorder="0" applyProtection="0"/>
    <xf numFmtId="0" fontId="71" fillId="69" borderId="27" applyNumberFormat="0" applyAlignment="0" applyProtection="0"/>
    <xf numFmtId="170" fontId="15" fillId="0" borderId="0" applyFill="0" applyBorder="0" applyAlignment="0"/>
    <xf numFmtId="170" fontId="78" fillId="0" borderId="0" applyFill="0" applyBorder="0" applyAlignment="0"/>
    <xf numFmtId="171" fontId="15" fillId="0" borderId="0" applyFill="0" applyBorder="0" applyAlignment="0"/>
    <xf numFmtId="171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175" fontId="15" fillId="0" borderId="0" applyFill="0" applyBorder="0" applyAlignment="0"/>
    <xf numFmtId="175" fontId="78" fillId="0" borderId="0" applyFill="0" applyBorder="0" applyAlignment="0"/>
    <xf numFmtId="171" fontId="15" fillId="0" borderId="0" applyFill="0" applyBorder="0" applyAlignment="0"/>
    <xf numFmtId="171" fontId="78" fillId="0" borderId="0" applyFill="0" applyBorder="0" applyAlignment="0"/>
    <xf numFmtId="0" fontId="119" fillId="0" borderId="0" applyNumberFormat="0" applyAlignment="0">
      <alignment horizontal="left"/>
    </xf>
    <xf numFmtId="0" fontId="94" fillId="0" borderId="0" applyFont="0" applyFill="0" applyBorder="0" applyAlignment="0" applyProtection="0"/>
    <xf numFmtId="191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43" fontId="62" fillId="0" borderId="0" applyFont="0" applyFill="0" applyBorder="0" applyAlignment="0" applyProtection="0"/>
    <xf numFmtId="164" fontId="61" fillId="0" borderId="0" applyFont="0" applyFill="0" applyBorder="0" applyAlignment="0" applyProtection="0"/>
    <xf numFmtId="18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1" fillId="133" borderId="0" applyNumberFormat="0" applyBorder="0" applyAlignment="0" applyProtection="0"/>
    <xf numFmtId="0" fontId="73" fillId="134" borderId="0" applyNumberFormat="0" applyBorder="0" applyAlignment="0" applyProtection="0"/>
    <xf numFmtId="0" fontId="43" fillId="115" borderId="0" applyNumberFormat="0" applyBorder="0" applyAlignment="0" applyProtection="0"/>
    <xf numFmtId="38" fontId="61" fillId="2" borderId="0" applyNumberFormat="0" applyBorder="0" applyAlignment="0" applyProtection="0"/>
    <xf numFmtId="192" fontId="122" fillId="0" borderId="0" applyNumberFormat="0" applyFill="0" applyBorder="0" applyProtection="0">
      <alignment horizontal="right"/>
    </xf>
    <xf numFmtId="0" fontId="65" fillId="129" borderId="0" applyNumberFormat="0" applyBorder="0" applyAlignment="0" applyProtection="0"/>
    <xf numFmtId="0" fontId="63" fillId="0" borderId="2" applyNumberFormat="0" applyAlignment="0" applyProtection="0">
      <alignment horizontal="left" vertical="center"/>
    </xf>
    <xf numFmtId="0" fontId="63" fillId="0" borderId="3">
      <alignment horizontal="left" vertical="center"/>
    </xf>
    <xf numFmtId="0" fontId="44" fillId="0" borderId="56" applyNumberFormat="0" applyFill="0" applyAlignment="0" applyProtection="0"/>
    <xf numFmtId="0" fontId="45" fillId="0" borderId="57" applyNumberFormat="0" applyFill="0" applyAlignment="0" applyProtection="0"/>
    <xf numFmtId="0" fontId="46" fillId="0" borderId="58" applyNumberFormat="0" applyFill="0" applyAlignment="0" applyProtection="0"/>
    <xf numFmtId="0" fontId="46" fillId="0" borderId="0" applyNumberFormat="0" applyFill="0" applyBorder="0" applyAlignment="0" applyProtection="0"/>
    <xf numFmtId="0" fontId="61" fillId="80" borderId="0"/>
    <xf numFmtId="0" fontId="123" fillId="0" borderId="0" applyNumberFormat="0" applyFill="0" applyBorder="0" applyAlignment="0" applyProtection="0">
      <alignment vertical="top"/>
      <protection locked="0"/>
    </xf>
    <xf numFmtId="10" fontId="61" fillId="3" borderId="4" applyNumberFormat="0" applyBorder="0" applyAlignment="0" applyProtection="0"/>
    <xf numFmtId="0" fontId="35" fillId="47" borderId="42" applyNumberFormat="0" applyAlignment="0" applyProtection="0"/>
    <xf numFmtId="0" fontId="65" fillId="126" borderId="0" applyNumberFormat="0" applyBorder="0" applyAlignment="0" applyProtection="0"/>
    <xf numFmtId="0" fontId="65" fillId="135" borderId="0" applyNumberFormat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9" borderId="0" applyNumberFormat="0" applyBorder="0" applyAlignment="0" applyProtection="0"/>
    <xf numFmtId="0" fontId="65" fillId="52" borderId="0" applyNumberFormat="0" applyBorder="0" applyAlignment="0" applyProtection="0"/>
    <xf numFmtId="0" fontId="65" fillId="129" borderId="0" applyNumberFormat="0" applyBorder="0" applyAlignment="0" applyProtection="0"/>
    <xf numFmtId="0" fontId="65" fillId="75" borderId="0" applyNumberFormat="0" applyBorder="0" applyAlignment="0" applyProtection="0"/>
    <xf numFmtId="0" fontId="65" fillId="122" borderId="0" applyNumberFormat="0" applyBorder="0" applyAlignment="0" applyProtection="0"/>
    <xf numFmtId="0" fontId="65" fillId="52" borderId="0" applyNumberFormat="0" applyBorder="0" applyAlignment="0" applyProtection="0"/>
    <xf numFmtId="0" fontId="65" fillId="12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73" fillId="134" borderId="0" applyNumberFormat="0" applyBorder="0" applyAlignment="0" applyProtection="0"/>
    <xf numFmtId="0" fontId="73" fillId="134" borderId="0" applyNumberFormat="0" applyBorder="0" applyAlignment="0" applyProtection="0"/>
    <xf numFmtId="0" fontId="74" fillId="49" borderId="31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5" fillId="0" borderId="0" applyFill="0" applyBorder="0" applyAlignment="0"/>
    <xf numFmtId="170" fontId="78" fillId="0" borderId="0" applyFill="0" applyBorder="0" applyAlignment="0"/>
    <xf numFmtId="171" fontId="15" fillId="0" borderId="0" applyFill="0" applyBorder="0" applyAlignment="0"/>
    <xf numFmtId="171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0" fontId="62" fillId="0" borderId="0"/>
    <xf numFmtId="175" fontId="15" fillId="0" borderId="0" applyFill="0" applyBorder="0" applyAlignment="0"/>
    <xf numFmtId="175" fontId="78" fillId="0" borderId="0" applyFill="0" applyBorder="0" applyAlignment="0"/>
    <xf numFmtId="171" fontId="15" fillId="0" borderId="0" applyFill="0" applyBorder="0" applyAlignment="0"/>
    <xf numFmtId="171" fontId="78" fillId="0" borderId="0" applyFill="0" applyBorder="0" applyAlignment="0"/>
    <xf numFmtId="0" fontId="139" fillId="0" borderId="41" applyNumberFormat="0" applyFill="0" applyAlignment="0" applyProtection="0"/>
    <xf numFmtId="0" fontId="75" fillId="0" borderId="0" applyNumberFormat="0" applyFill="0" applyBorder="0" applyAlignment="0" applyProtection="0"/>
    <xf numFmtId="0" fontId="4" fillId="0" borderId="0"/>
    <xf numFmtId="0" fontId="35" fillId="0" borderId="0"/>
    <xf numFmtId="0" fontId="124" fillId="0" borderId="0"/>
    <xf numFmtId="185" fontId="7" fillId="0" borderId="0" applyFill="0" applyBorder="0" applyAlignment="0" applyProtection="0">
      <alignment horizontal="right"/>
    </xf>
    <xf numFmtId="185" fontId="7" fillId="0" borderId="0" applyFill="0" applyBorder="0" applyAlignment="0" applyProtection="0">
      <alignment horizontal="right"/>
    </xf>
    <xf numFmtId="0" fontId="125" fillId="18" borderId="0" applyNumberFormat="0" applyBorder="0" applyAlignment="0" applyProtection="0"/>
    <xf numFmtId="0" fontId="92" fillId="50" borderId="0" applyNumberFormat="0" applyBorder="0" applyAlignment="0" applyProtection="0"/>
    <xf numFmtId="0" fontId="49" fillId="18" borderId="0" applyNumberFormat="0" applyBorder="0" applyAlignment="0" applyProtection="0"/>
    <xf numFmtId="37" fontId="126" fillId="0" borderId="0"/>
    <xf numFmtId="176" fontId="21" fillId="0" borderId="0"/>
    <xf numFmtId="176" fontId="103" fillId="0" borderId="0"/>
    <xf numFmtId="186" fontId="21" fillId="0" borderId="0"/>
    <xf numFmtId="0" fontId="4" fillId="0" borderId="0"/>
    <xf numFmtId="0" fontId="4" fillId="0" borderId="0"/>
    <xf numFmtId="0" fontId="7" fillId="0" borderId="0"/>
    <xf numFmtId="0" fontId="62" fillId="0" borderId="0"/>
    <xf numFmtId="0" fontId="62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6" fillId="0" borderId="0"/>
    <xf numFmtId="0" fontId="140" fillId="0" borderId="0"/>
    <xf numFmtId="0" fontId="62" fillId="0" borderId="0"/>
    <xf numFmtId="0" fontId="7" fillId="0" borderId="0"/>
    <xf numFmtId="0" fontId="7" fillId="0" borderId="0"/>
    <xf numFmtId="0" fontId="16" fillId="0" borderId="0"/>
    <xf numFmtId="0" fontId="36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4" fillId="0" borderId="0"/>
    <xf numFmtId="0" fontId="61" fillId="80" borderId="0"/>
    <xf numFmtId="0" fontId="61" fillId="80" borderId="0"/>
    <xf numFmtId="0" fontId="61" fillId="80" borderId="0"/>
    <xf numFmtId="0" fontId="140" fillId="0" borderId="0"/>
    <xf numFmtId="0" fontId="7" fillId="0" borderId="0"/>
    <xf numFmtId="0" fontId="4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4" fillId="0" borderId="0"/>
    <xf numFmtId="0" fontId="36" fillId="0" borderId="0"/>
    <xf numFmtId="0" fontId="62" fillId="0" borderId="0"/>
    <xf numFmtId="0" fontId="36" fillId="0" borderId="0"/>
    <xf numFmtId="0" fontId="61" fillId="80" borderId="0"/>
    <xf numFmtId="0" fontId="61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140" fillId="0" borderId="0"/>
    <xf numFmtId="0" fontId="140" fillId="0" borderId="0"/>
    <xf numFmtId="0" fontId="62" fillId="0" borderId="0"/>
    <xf numFmtId="0" fontId="7" fillId="0" borderId="0"/>
    <xf numFmtId="0" fontId="140" fillId="0" borderId="0"/>
    <xf numFmtId="0" fontId="35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4" fillId="0" borderId="0"/>
    <xf numFmtId="0" fontId="62" fillId="0" borderId="0"/>
    <xf numFmtId="0" fontId="106" fillId="0" borderId="0"/>
    <xf numFmtId="0" fontId="35" fillId="0" borderId="0"/>
    <xf numFmtId="0" fontId="9" fillId="0" borderId="0"/>
    <xf numFmtId="0" fontId="9" fillId="0" borderId="0"/>
    <xf numFmtId="0" fontId="61" fillId="80" borderId="0"/>
    <xf numFmtId="0" fontId="9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61" fillId="8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9" fillId="0" borderId="0"/>
    <xf numFmtId="0" fontId="35" fillId="0" borderId="0"/>
    <xf numFmtId="0" fontId="9" fillId="0" borderId="0"/>
    <xf numFmtId="0" fontId="35" fillId="0" borderId="0"/>
    <xf numFmtId="0" fontId="104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124" fillId="0" borderId="0"/>
    <xf numFmtId="0" fontId="9" fillId="0" borderId="0"/>
    <xf numFmtId="0" fontId="61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5" fillId="0" borderId="0"/>
    <xf numFmtId="0" fontId="9" fillId="0" borderId="0"/>
    <xf numFmtId="0" fontId="9" fillId="0" borderId="0"/>
    <xf numFmtId="0" fontId="9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4" fillId="0" borderId="0"/>
    <xf numFmtId="0" fontId="61" fillId="80" borderId="0"/>
    <xf numFmtId="0" fontId="61" fillId="80" borderId="0"/>
    <xf numFmtId="0" fontId="4" fillId="0" borderId="0"/>
    <xf numFmtId="0" fontId="5" fillId="0" borderId="0"/>
    <xf numFmtId="0" fontId="94" fillId="116" borderId="42" applyNumberFormat="0" applyFont="0" applyAlignment="0" applyProtection="0"/>
    <xf numFmtId="0" fontId="127" fillId="0" borderId="0"/>
    <xf numFmtId="0" fontId="76" fillId="0" borderId="59" applyNumberFormat="0" applyFill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8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8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128" fillId="136" borderId="0"/>
    <xf numFmtId="170" fontId="15" fillId="0" borderId="0" applyFill="0" applyBorder="0" applyAlignment="0"/>
    <xf numFmtId="170" fontId="78" fillId="0" borderId="0" applyFill="0" applyBorder="0" applyAlignment="0"/>
    <xf numFmtId="171" fontId="15" fillId="0" borderId="0" applyFill="0" applyBorder="0" applyAlignment="0"/>
    <xf numFmtId="171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175" fontId="15" fillId="0" borderId="0" applyFill="0" applyBorder="0" applyAlignment="0"/>
    <xf numFmtId="175" fontId="78" fillId="0" borderId="0" applyFill="0" applyBorder="0" applyAlignment="0"/>
    <xf numFmtId="171" fontId="15" fillId="0" borderId="0" applyFill="0" applyBorder="0" applyAlignment="0"/>
    <xf numFmtId="171" fontId="78" fillId="0" borderId="0" applyFill="0" applyBorder="0" applyAlignment="0"/>
    <xf numFmtId="166" fontId="129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60">
      <alignment horizontal="center"/>
    </xf>
    <xf numFmtId="0" fontId="7" fillId="0" borderId="60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3" fontId="130" fillId="0" borderId="0" applyNumberFormat="0" applyFill="0" applyBorder="0" applyAlignment="0" applyProtection="0">
      <alignment horizontal="left"/>
    </xf>
    <xf numFmtId="0" fontId="77" fillId="131" borderId="0" applyNumberFormat="0" applyBorder="0" applyAlignment="0" applyProtection="0"/>
    <xf numFmtId="0" fontId="77" fillId="131" borderId="0" applyNumberFormat="0" applyBorder="0" applyAlignment="0" applyProtection="0"/>
    <xf numFmtId="49" fontId="131" fillId="138" borderId="0" applyNumberFormat="0" applyFont="0" applyFill="0" applyBorder="0" applyAlignment="0">
      <alignment horizontal="center" vertical="center" wrapText="1" shrinkToFit="1"/>
    </xf>
    <xf numFmtId="0" fontId="54" fillId="50" borderId="31" applyNumberFormat="0" applyProtection="0">
      <alignment vertical="center"/>
    </xf>
    <xf numFmtId="4" fontId="16" fillId="28" borderId="31" applyNumberFormat="0" applyProtection="0">
      <alignment vertical="center"/>
    </xf>
    <xf numFmtId="0" fontId="99" fillId="50" borderId="31" applyNumberFormat="0" applyProtection="0">
      <alignment vertical="center"/>
    </xf>
    <xf numFmtId="0" fontId="54" fillId="50" borderId="31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0" fontId="54" fillId="50" borderId="31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4" fillId="81" borderId="31" applyNumberFormat="0" applyProtection="0">
      <alignment horizontal="right" vertical="center"/>
    </xf>
    <xf numFmtId="0" fontId="54" fillId="46" borderId="31" applyNumberFormat="0" applyProtection="0">
      <alignment horizontal="right" vertical="center"/>
    </xf>
    <xf numFmtId="0" fontId="54" fillId="73" borderId="31" applyNumberFormat="0" applyProtection="0">
      <alignment horizontal="right" vertical="center"/>
    </xf>
    <xf numFmtId="0" fontId="54" fillId="119" borderId="31" applyNumberFormat="0" applyProtection="0">
      <alignment horizontal="right" vertical="center"/>
    </xf>
    <xf numFmtId="0" fontId="54" fillId="124" borderId="31" applyNumberFormat="0" applyProtection="0">
      <alignment horizontal="right" vertical="center"/>
    </xf>
    <xf numFmtId="0" fontId="65" fillId="126" borderId="0" applyNumberFormat="0" applyBorder="0" applyAlignment="0" applyProtection="0"/>
    <xf numFmtId="0" fontId="54" fillId="76" borderId="31" applyNumberFormat="0" applyProtection="0">
      <alignment horizontal="right" vertical="center"/>
    </xf>
    <xf numFmtId="0" fontId="54" fillId="74" borderId="31" applyNumberFormat="0" applyProtection="0">
      <alignment horizontal="right" vertical="center"/>
    </xf>
    <xf numFmtId="0" fontId="54" fillId="139" borderId="31" applyNumberFormat="0" applyProtection="0">
      <alignment horizontal="right" vertical="center"/>
    </xf>
    <xf numFmtId="0" fontId="54" fillId="118" borderId="31" applyNumberFormat="0" applyProtection="0">
      <alignment horizontal="right" vertical="center"/>
    </xf>
    <xf numFmtId="0" fontId="100" fillId="140" borderId="31" applyNumberFormat="0" applyProtection="0">
      <alignment horizontal="left" vertical="center" indent="1"/>
    </xf>
    <xf numFmtId="4" fontId="52" fillId="39" borderId="31" applyNumberFormat="0" applyProtection="0">
      <alignment horizontal="left" vertical="center" indent="1"/>
    </xf>
    <xf numFmtId="0" fontId="54" fillId="141" borderId="61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0" fontId="53" fillId="75" borderId="0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0" borderId="0"/>
    <xf numFmtId="0" fontId="7" fillId="0" borderId="0"/>
    <xf numFmtId="0" fontId="54" fillId="141" borderId="31" applyNumberFormat="0" applyProtection="0">
      <alignment horizontal="left" vertical="center" indent="1"/>
    </xf>
    <xf numFmtId="4" fontId="54" fillId="40" borderId="31" applyNumberFormat="0" applyProtection="0">
      <alignment horizontal="left" vertical="center" indent="1"/>
    </xf>
    <xf numFmtId="0" fontId="54" fillId="142" borderId="31" applyNumberFormat="0" applyProtection="0">
      <alignment horizontal="left" vertical="center" indent="1"/>
    </xf>
    <xf numFmtId="4" fontId="54" fillId="42" borderId="31" applyNumberFormat="0" applyProtection="0">
      <alignment horizontal="left" vertical="center" indent="1"/>
    </xf>
    <xf numFmtId="0" fontId="7" fillId="1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62" fillId="0" borderId="0"/>
    <xf numFmtId="0" fontId="7" fillId="1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69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35" fillId="0" borderId="0"/>
    <xf numFmtId="0" fontId="7" fillId="69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49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49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94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62" fillId="0" borderId="0"/>
    <xf numFmtId="0" fontId="7" fillId="110" borderId="31" applyNumberFormat="0" applyProtection="0">
      <alignment horizontal="left" vertical="center" indent="1"/>
    </xf>
    <xf numFmtId="0" fontId="65" fillId="73" borderId="0" applyNumberFormat="0" applyBorder="0" applyAlignment="0" applyProtection="0"/>
    <xf numFmtId="0" fontId="7" fillId="110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65" fillId="128" borderId="0" applyNumberFormat="0" applyBorder="0" applyAlignment="0" applyProtection="0"/>
    <xf numFmtId="0" fontId="7" fillId="0" borderId="0"/>
    <xf numFmtId="0" fontId="7" fillId="0" borderId="0"/>
    <xf numFmtId="0" fontId="54" fillId="47" borderId="31" applyNumberFormat="0" applyProtection="0">
      <alignment vertical="center"/>
    </xf>
    <xf numFmtId="0" fontId="99" fillId="47" borderId="31" applyNumberFormat="0" applyProtection="0">
      <alignment vertical="center"/>
    </xf>
    <xf numFmtId="0" fontId="54" fillId="47" borderId="31" applyNumberFormat="0" applyProtection="0">
      <alignment horizontal="left" vertical="center" indent="1"/>
    </xf>
    <xf numFmtId="0" fontId="54" fillId="47" borderId="31" applyNumberFormat="0" applyProtection="0">
      <alignment horizontal="left" vertical="center" indent="1"/>
    </xf>
    <xf numFmtId="0" fontId="54" fillId="141" borderId="31" applyNumberFormat="0" applyProtection="0">
      <alignment horizontal="right" vertical="center"/>
    </xf>
    <xf numFmtId="0" fontId="54" fillId="141" borderId="31" applyNumberFormat="0" applyProtection="0">
      <alignment horizontal="right" vertical="center"/>
    </xf>
    <xf numFmtId="0" fontId="99" fillId="141" borderId="31" applyNumberFormat="0" applyProtection="0">
      <alignment horizontal="right" vertical="center"/>
    </xf>
    <xf numFmtId="0" fontId="7" fillId="110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101" fillId="141" borderId="31" applyNumberFormat="0" applyProtection="0">
      <alignment horizontal="right" vertical="center"/>
    </xf>
    <xf numFmtId="0" fontId="132" fillId="143" borderId="0"/>
    <xf numFmtId="0" fontId="133" fillId="143" borderId="0"/>
    <xf numFmtId="0" fontId="134" fillId="4" borderId="0"/>
    <xf numFmtId="0" fontId="92" fillId="50" borderId="0" applyNumberFormat="0" applyBorder="0" applyAlignment="0" applyProtection="0"/>
    <xf numFmtId="0" fontId="92" fillId="50" borderId="0" applyNumberFormat="0" applyBorder="0" applyAlignment="0" applyProtection="0"/>
    <xf numFmtId="0" fontId="122" fillId="0" borderId="0">
      <alignment horizontal="center"/>
    </xf>
    <xf numFmtId="0" fontId="7" fillId="0" borderId="0"/>
    <xf numFmtId="0" fontId="102" fillId="0" borderId="0"/>
    <xf numFmtId="0" fontId="5" fillId="0" borderId="0"/>
    <xf numFmtId="0" fontId="14" fillId="0" borderId="0"/>
    <xf numFmtId="0" fontId="102" fillId="0" borderId="0"/>
    <xf numFmtId="189" fontId="116" fillId="0" borderId="0" applyFill="0" applyBorder="0" applyAlignment="0" applyProtection="0"/>
    <xf numFmtId="40" fontId="135" fillId="0" borderId="0" applyBorder="0">
      <alignment horizontal="right"/>
    </xf>
    <xf numFmtId="0" fontId="93" fillId="79" borderId="26" applyNumberFormat="0" applyAlignment="0" applyProtection="0"/>
    <xf numFmtId="0" fontId="82" fillId="49" borderId="26" applyNumberFormat="0" applyAlignment="0" applyProtection="0"/>
    <xf numFmtId="0" fontId="93" fillId="79" borderId="26" applyNumberFormat="0" applyAlignment="0" applyProtection="0"/>
    <xf numFmtId="9" fontId="7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5" fillId="0" borderId="0" applyFill="0" applyBorder="0" applyAlignment="0" applyProtection="0"/>
    <xf numFmtId="9" fontId="12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6" fillId="0" borderId="62" applyNumberFormat="0" applyFont="0"/>
    <xf numFmtId="0" fontId="7" fillId="0" borderId="0"/>
    <xf numFmtId="0" fontId="7" fillId="0" borderId="0"/>
    <xf numFmtId="178" fontId="15" fillId="0" borderId="0" applyFill="0" applyBorder="0" applyAlignment="0"/>
    <xf numFmtId="178" fontId="78" fillId="0" borderId="0" applyFill="0" applyBorder="0" applyAlignment="0"/>
    <xf numFmtId="179" fontId="15" fillId="0" borderId="0" applyFill="0" applyBorder="0" applyAlignment="0"/>
    <xf numFmtId="179" fontId="78" fillId="0" borderId="0" applyFill="0" applyBorder="0" applyAlignment="0"/>
    <xf numFmtId="0" fontId="7" fillId="0" borderId="0"/>
    <xf numFmtId="0" fontId="7" fillId="0" borderId="0"/>
    <xf numFmtId="0" fontId="58" fillId="0" borderId="0" applyNumberFormat="0" applyFill="0" applyBorder="0" applyAlignment="0" applyProtection="0"/>
    <xf numFmtId="20" fontId="17" fillId="0" borderId="0"/>
    <xf numFmtId="0" fontId="137" fillId="0" borderId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94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4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94" fillId="0" borderId="0"/>
    <xf numFmtId="0" fontId="14" fillId="0" borderId="0"/>
    <xf numFmtId="0" fontId="94" fillId="0" borderId="0"/>
    <xf numFmtId="0" fontId="94" fillId="0" borderId="0"/>
    <xf numFmtId="0" fontId="9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94" fillId="0" borderId="0"/>
    <xf numFmtId="0" fontId="14" fillId="0" borderId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37" fillId="114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37" fillId="1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37" fillId="115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37" fillId="78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37" fillId="114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37" fillId="116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37" fillId="114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37" fillId="12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37" fillId="11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37" fillId="120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37" fillId="114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37" fillId="12" borderId="0" applyNumberFormat="0" applyBorder="0" applyAlignment="0" applyProtection="0"/>
    <xf numFmtId="0" fontId="94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05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7" fontId="94" fillId="0" borderId="0" applyFont="0" applyFill="0" applyBorder="0" applyAlignment="0" applyProtection="0"/>
    <xf numFmtId="196" fontId="94" fillId="0" borderId="0" applyFont="0" applyFill="0" applyBorder="0" applyAlignment="0" applyProtection="0"/>
    <xf numFmtId="196" fontId="94" fillId="0" borderId="0" applyFont="0" applyFill="0" applyBorder="0" applyAlignment="0" applyProtection="0"/>
    <xf numFmtId="196" fontId="94" fillId="0" borderId="0" applyFont="0" applyFill="0" applyBorder="0" applyAlignment="0" applyProtection="0"/>
    <xf numFmtId="196" fontId="94" fillId="0" borderId="0" applyFont="0" applyFill="0" applyBorder="0" applyAlignment="0" applyProtection="0"/>
    <xf numFmtId="196" fontId="94" fillId="0" borderId="0" applyFont="0" applyFill="0" applyBorder="0" applyAlignment="0" applyProtection="0"/>
    <xf numFmtId="196" fontId="94" fillId="0" borderId="0" applyFont="0" applyFill="0" applyBorder="0" applyAlignment="0" applyProtection="0"/>
    <xf numFmtId="196" fontId="94" fillId="0" borderId="0" applyFont="0" applyFill="0" applyBorder="0" applyAlignment="0" applyProtection="0"/>
    <xf numFmtId="196" fontId="94" fillId="0" borderId="0" applyFont="0" applyFill="0" applyBorder="0" applyAlignment="0" applyProtection="0"/>
    <xf numFmtId="196" fontId="94" fillId="0" borderId="0" applyFont="0" applyFill="0" applyBorder="0" applyAlignment="0" applyProtection="0"/>
    <xf numFmtId="196" fontId="94" fillId="0" borderId="0" applyFont="0" applyFill="0" applyBorder="0" applyAlignment="0" applyProtection="0"/>
    <xf numFmtId="164" fontId="61" fillId="0" borderId="0" applyFont="0" applyFill="0" applyBorder="0" applyAlignment="0" applyProtection="0"/>
    <xf numFmtId="180" fontId="36" fillId="0" borderId="0" applyFont="0" applyFill="0" applyBorder="0" applyAlignment="0" applyProtection="0"/>
    <xf numFmtId="184" fontId="7" fillId="0" borderId="0" applyFill="0" applyBorder="0" applyAlignment="0" applyProtection="0"/>
    <xf numFmtId="180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4" fontId="7" fillId="0" borderId="0" applyFill="0" applyBorder="0" applyAlignment="0" applyProtection="0"/>
    <xf numFmtId="180" fontId="36" fillId="0" borderId="0" applyFont="0" applyFill="0" applyBorder="0" applyAlignment="0" applyProtection="0"/>
    <xf numFmtId="0" fontId="47" fillId="12" borderId="26" applyNumberFormat="0" applyAlignment="0" applyProtection="0"/>
    <xf numFmtId="0" fontId="47" fillId="12" borderId="26" applyNumberFormat="0" applyAlignment="0" applyProtection="0"/>
    <xf numFmtId="0" fontId="47" fillId="12" borderId="26" applyNumberFormat="0" applyAlignment="0" applyProtection="0"/>
    <xf numFmtId="0" fontId="47" fillId="12" borderId="26" applyNumberFormat="0" applyAlignment="0" applyProtection="0"/>
    <xf numFmtId="0" fontId="47" fillId="12" borderId="26" applyNumberFormat="0" applyAlignment="0" applyProtection="0"/>
    <xf numFmtId="0" fontId="47" fillId="12" borderId="26" applyNumberFormat="0" applyAlignment="0" applyProtection="0"/>
    <xf numFmtId="0" fontId="47" fillId="12" borderId="26" applyNumberFormat="0" applyAlignment="0" applyProtection="0"/>
    <xf numFmtId="0" fontId="47" fillId="12" borderId="26" applyNumberFormat="0" applyAlignment="0" applyProtection="0"/>
    <xf numFmtId="0" fontId="47" fillId="12" borderId="26" applyNumberFormat="0" applyAlignment="0" applyProtection="0"/>
    <xf numFmtId="0" fontId="47" fillId="12" borderId="26" applyNumberFormat="0" applyAlignment="0" applyProtection="0"/>
    <xf numFmtId="0" fontId="62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" fillId="0" borderId="0"/>
    <xf numFmtId="0" fontId="94" fillId="0" borderId="0"/>
    <xf numFmtId="0" fontId="94" fillId="0" borderId="0"/>
    <xf numFmtId="0" fontId="5" fillId="0" borderId="0"/>
    <xf numFmtId="0" fontId="94" fillId="0" borderId="0"/>
    <xf numFmtId="0" fontId="61" fillId="80" borderId="0"/>
    <xf numFmtId="0" fontId="94" fillId="0" borderId="0"/>
    <xf numFmtId="0" fontId="94" fillId="0" borderId="0"/>
    <xf numFmtId="0" fontId="61" fillId="80" borderId="0"/>
    <xf numFmtId="0" fontId="94" fillId="0" borderId="0"/>
    <xf numFmtId="0" fontId="61" fillId="80" borderId="0"/>
    <xf numFmtId="0" fontId="141" fillId="0" borderId="0"/>
    <xf numFmtId="0" fontId="61" fillId="80" borderId="0"/>
    <xf numFmtId="0" fontId="141" fillId="0" borderId="0"/>
    <xf numFmtId="0" fontId="141" fillId="0" borderId="0"/>
    <xf numFmtId="0" fontId="61" fillId="8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141" fillId="0" borderId="0"/>
    <xf numFmtId="0" fontId="5" fillId="0" borderId="0"/>
    <xf numFmtId="0" fontId="141" fillId="0" borderId="0"/>
    <xf numFmtId="0" fontId="5" fillId="0" borderId="0"/>
    <xf numFmtId="0" fontId="94" fillId="0" borderId="0"/>
    <xf numFmtId="0" fontId="5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143" fillId="0" borderId="0"/>
    <xf numFmtId="0" fontId="14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104" fillId="0" borderId="0"/>
    <xf numFmtId="0" fontId="61" fillId="80" borderId="0"/>
    <xf numFmtId="0" fontId="62" fillId="0" borderId="0"/>
    <xf numFmtId="0" fontId="5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105" fillId="0" borderId="0"/>
    <xf numFmtId="0" fontId="10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4" fillId="97" borderId="52" applyNumberFormat="0" applyFont="0" applyAlignment="0" applyProtection="0"/>
    <xf numFmtId="0" fontId="144" fillId="97" borderId="52" applyNumberFormat="0" applyFont="0" applyAlignment="0" applyProtection="0"/>
    <xf numFmtId="0" fontId="144" fillId="97" borderId="52" applyNumberFormat="0" applyFont="0" applyAlignment="0" applyProtection="0"/>
    <xf numFmtId="0" fontId="144" fillId="97" borderId="52" applyNumberFormat="0" applyFont="0" applyAlignment="0" applyProtection="0"/>
    <xf numFmtId="0" fontId="94" fillId="116" borderId="42" applyNumberFormat="0" applyFont="0" applyAlignment="0" applyProtection="0"/>
    <xf numFmtId="0" fontId="145" fillId="78" borderId="63" applyNumberFormat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4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4" fontId="18" fillId="18" borderId="35" applyNumberFormat="0" applyProtection="0">
      <alignment vertical="center"/>
    </xf>
    <xf numFmtId="4" fontId="18" fillId="28" borderId="35" applyNumberFormat="0" applyProtection="0">
      <alignment horizontal="left" vertical="center" indent="1"/>
    </xf>
    <xf numFmtId="4" fontId="18" fillId="21" borderId="35" applyNumberFormat="0" applyProtection="0">
      <alignment horizontal="left" vertical="center" indent="1"/>
    </xf>
    <xf numFmtId="4" fontId="18" fillId="86" borderId="35" applyNumberFormat="0" applyProtection="0">
      <alignment horizontal="right" vertical="center"/>
    </xf>
    <xf numFmtId="0" fontId="7" fillId="0" borderId="0"/>
    <xf numFmtId="0" fontId="62" fillId="0" borderId="0"/>
    <xf numFmtId="0" fontId="18" fillId="26" borderId="35" applyNumberFormat="0" applyProtection="0">
      <alignment horizontal="left" vertical="center" indent="1"/>
    </xf>
    <xf numFmtId="0" fontId="18" fillId="44" borderId="35" applyNumberFormat="0" applyProtection="0">
      <alignment horizontal="left" vertical="center" indent="1"/>
    </xf>
    <xf numFmtId="0" fontId="4" fillId="0" borderId="0"/>
    <xf numFmtId="0" fontId="18" fillId="87" borderId="35" applyNumberFormat="0" applyProtection="0">
      <alignment horizontal="left" vertical="center" indent="1"/>
    </xf>
    <xf numFmtId="0" fontId="18" fillId="87" borderId="35" applyNumberFormat="0" applyProtection="0">
      <alignment horizontal="left" vertical="center" indent="1"/>
    </xf>
    <xf numFmtId="0" fontId="18" fillId="87" borderId="43" applyNumberFormat="0" applyProtection="0">
      <alignment horizontal="left" vertical="top" indent="1"/>
    </xf>
    <xf numFmtId="4" fontId="18" fillId="0" borderId="35" applyNumberFormat="0" applyProtection="0">
      <alignment horizontal="right" vertical="center"/>
    </xf>
    <xf numFmtId="4" fontId="18" fillId="21" borderId="35" applyNumberFormat="0" applyProtection="0">
      <alignment horizontal="left" vertical="center" indent="1"/>
    </xf>
    <xf numFmtId="0" fontId="37" fillId="0" borderId="0"/>
    <xf numFmtId="0" fontId="5" fillId="0" borderId="0"/>
    <xf numFmtId="0" fontId="102" fillId="0" borderId="0"/>
    <xf numFmtId="9" fontId="10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7" fillId="0" borderId="0"/>
    <xf numFmtId="0" fontId="59" fillId="0" borderId="64" applyNumberFormat="0" applyFill="0" applyAlignment="0" applyProtection="0"/>
    <xf numFmtId="0" fontId="48" fillId="0" borderId="0" applyNumberFormat="0" applyFill="0" applyBorder="0" applyAlignment="0" applyProtection="0"/>
    <xf numFmtId="0" fontId="65" fillId="73" borderId="0" applyNumberFormat="0" applyBorder="0" applyAlignment="0" applyProtection="0"/>
    <xf numFmtId="0" fontId="35" fillId="0" borderId="0"/>
    <xf numFmtId="0" fontId="62" fillId="0" borderId="0"/>
    <xf numFmtId="0" fontId="4" fillId="0" borderId="0"/>
    <xf numFmtId="0" fontId="7" fillId="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62" fillId="0" borderId="0"/>
    <xf numFmtId="0" fontId="62" fillId="0" borderId="0"/>
    <xf numFmtId="0" fontId="65" fillId="129" borderId="0" applyNumberFormat="0" applyBorder="0" applyAlignment="0" applyProtection="0"/>
    <xf numFmtId="0" fontId="61" fillId="80" borderId="0"/>
    <xf numFmtId="0" fontId="35" fillId="0" borderId="0"/>
    <xf numFmtId="0" fontId="62" fillId="0" borderId="0"/>
    <xf numFmtId="0" fontId="62" fillId="0" borderId="0"/>
    <xf numFmtId="0" fontId="62" fillId="0" borderId="0"/>
    <xf numFmtId="0" fontId="61" fillId="8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65" fillId="129" borderId="0" applyNumberFormat="0" applyBorder="0" applyAlignment="0" applyProtection="0"/>
    <xf numFmtId="0" fontId="65" fillId="126" borderId="0" applyNumberFormat="0" applyBorder="0" applyAlignment="0" applyProtection="0"/>
    <xf numFmtId="0" fontId="65" fillId="75" borderId="0" applyNumberFormat="0" applyBorder="0" applyAlignment="0" applyProtection="0"/>
    <xf numFmtId="0" fontId="61" fillId="80" borderId="0"/>
    <xf numFmtId="0" fontId="62" fillId="0" borderId="0"/>
    <xf numFmtId="0" fontId="65" fillId="126" borderId="0" applyNumberFormat="0" applyBorder="0" applyAlignment="0" applyProtection="0"/>
    <xf numFmtId="0" fontId="7" fillId="0" borderId="0"/>
    <xf numFmtId="0" fontId="62" fillId="0" borderId="0"/>
    <xf numFmtId="0" fontId="35" fillId="0" borderId="0"/>
    <xf numFmtId="0" fontId="4" fillId="0" borderId="0"/>
    <xf numFmtId="0" fontId="62" fillId="0" borderId="0"/>
    <xf numFmtId="0" fontId="65" fillId="73" borderId="0" applyNumberFormat="0" applyBorder="0" applyAlignment="0" applyProtection="0"/>
    <xf numFmtId="0" fontId="7" fillId="0" borderId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2" fillId="0" borderId="0"/>
    <xf numFmtId="0" fontId="65" fillId="129" borderId="0" applyNumberFormat="0" applyBorder="0" applyAlignment="0" applyProtection="0"/>
    <xf numFmtId="0" fontId="61" fillId="80" borderId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2" fillId="0" borderId="0"/>
    <xf numFmtId="0" fontId="4" fillId="0" borderId="0"/>
    <xf numFmtId="0" fontId="62" fillId="0" borderId="0"/>
    <xf numFmtId="0" fontId="65" fillId="126" borderId="0" applyNumberFormat="0" applyBorder="0" applyAlignment="0" applyProtection="0"/>
    <xf numFmtId="0" fontId="65" fillId="75" borderId="0" applyNumberFormat="0" applyBorder="0" applyAlignment="0" applyProtection="0"/>
    <xf numFmtId="0" fontId="65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1" fillId="80" borderId="0"/>
    <xf numFmtId="0" fontId="62" fillId="0" borderId="0"/>
    <xf numFmtId="0" fontId="62" fillId="0" borderId="0"/>
    <xf numFmtId="0" fontId="35" fillId="0" borderId="0"/>
    <xf numFmtId="0" fontId="65" fillId="129" borderId="0" applyNumberFormat="0" applyBorder="0" applyAlignment="0" applyProtection="0"/>
    <xf numFmtId="0" fontId="62" fillId="0" borderId="0"/>
    <xf numFmtId="0" fontId="4" fillId="0" borderId="0"/>
    <xf numFmtId="0" fontId="62" fillId="0" borderId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52" borderId="0" applyNumberFormat="0" applyBorder="0" applyAlignment="0" applyProtection="0"/>
    <xf numFmtId="0" fontId="65" fillId="75" borderId="0" applyNumberFormat="0" applyBorder="0" applyAlignment="0" applyProtection="0"/>
    <xf numFmtId="0" fontId="65" fillId="128" borderId="0" applyNumberFormat="0" applyBorder="0" applyAlignment="0" applyProtection="0"/>
    <xf numFmtId="0" fontId="7" fillId="0" borderId="0"/>
    <xf numFmtId="0" fontId="7" fillId="0" borderId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18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43" fillId="0" borderId="50" applyNumberFormat="0" applyFill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88" fillId="66" borderId="0" applyNumberFormat="0" applyBorder="0" applyAlignment="0" applyProtection="0"/>
    <xf numFmtId="0" fontId="89" fillId="96" borderId="35" applyNumberFormat="0" applyAlignment="0" applyProtection="0"/>
    <xf numFmtId="0" fontId="41" fillId="94" borderId="27" applyNumberFormat="0" applyAlignment="0" applyProtection="0"/>
    <xf numFmtId="0" fontId="38" fillId="93" borderId="0" applyNumberFormat="0" applyBorder="0" applyAlignment="0" applyProtection="0"/>
    <xf numFmtId="0" fontId="37" fillId="61" borderId="0" applyNumberFormat="0" applyBorder="0" applyAlignment="0" applyProtection="0"/>
    <xf numFmtId="0" fontId="43" fillId="67" borderId="0" applyNumberFormat="0" applyBorder="0" applyAlignment="0" applyProtection="0"/>
    <xf numFmtId="0" fontId="38" fillId="93" borderId="0" applyNumberFormat="0" applyBorder="0" applyAlignment="0" applyProtection="0"/>
    <xf numFmtId="0" fontId="44" fillId="0" borderId="47" applyNumberFormat="0" applyFill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18" fillId="80" borderId="0"/>
    <xf numFmtId="0" fontId="38" fillId="93" borderId="0" applyNumberFormat="0" applyBorder="0" applyAlignment="0" applyProtection="0"/>
    <xf numFmtId="0" fontId="90" fillId="67" borderId="35" applyNumberFormat="0" applyAlignment="0" applyProtection="0"/>
    <xf numFmtId="0" fontId="38" fillId="56" borderId="0" applyNumberFormat="0" applyBorder="0" applyAlignment="0" applyProtection="0"/>
    <xf numFmtId="0" fontId="47" fillId="12" borderId="26" applyNumberFormat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18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9" fontId="61" fillId="0" borderId="0" applyFont="0" applyFill="0" applyBorder="0" applyAlignment="0" applyProtection="0"/>
    <xf numFmtId="0" fontId="38" fillId="95" borderId="0" applyNumberFormat="0" applyBorder="0" applyAlignment="0" applyProtection="0"/>
    <xf numFmtId="0" fontId="38" fillId="92" borderId="0" applyNumberFormat="0" applyBorder="0" applyAlignment="0" applyProtection="0"/>
    <xf numFmtId="0" fontId="50" fillId="96" borderId="31" applyNumberFormat="0" applyAlignment="0" applyProtection="0"/>
    <xf numFmtId="0" fontId="90" fillId="67" borderId="35" applyNumberFormat="0" applyAlignment="0" applyProtection="0"/>
    <xf numFmtId="0" fontId="44" fillId="0" borderId="28" applyNumberFormat="0" applyFill="0" applyAlignment="0" applyProtection="0"/>
    <xf numFmtId="0" fontId="45" fillId="0" borderId="29" applyNumberFormat="0" applyFill="0" applyAlignment="0" applyProtection="0"/>
    <xf numFmtId="0" fontId="46" fillId="0" borderId="30" applyNumberFormat="0" applyFill="0" applyAlignment="0" applyProtection="0"/>
    <xf numFmtId="0" fontId="47" fillId="12" borderId="26" applyNumberFormat="0" applyAlignment="0" applyProtection="0"/>
    <xf numFmtId="0" fontId="18" fillId="80" borderId="0"/>
    <xf numFmtId="0" fontId="38" fillId="92" borderId="0" applyNumberFormat="0" applyBorder="0" applyAlignment="0" applyProtection="0"/>
    <xf numFmtId="43" fontId="61" fillId="0" borderId="0" applyFont="0" applyFill="0" applyBorder="0" applyAlignment="0" applyProtection="0"/>
    <xf numFmtId="0" fontId="38" fillId="91" borderId="0" applyNumberFormat="0" applyBorder="0" applyAlignment="0" applyProtection="0"/>
    <xf numFmtId="0" fontId="48" fillId="0" borderId="32" applyNumberFormat="0" applyFill="0" applyAlignment="0" applyProtection="0"/>
    <xf numFmtId="0" fontId="38" fillId="91" borderId="0" applyNumberFormat="0" applyBorder="0" applyAlignment="0" applyProtection="0"/>
    <xf numFmtId="0" fontId="91" fillId="0" borderId="0" applyNumberFormat="0" applyFill="0" applyBorder="0" applyAlignment="0" applyProtection="0"/>
    <xf numFmtId="0" fontId="7" fillId="11" borderId="26" applyNumberFormat="0" applyFont="0" applyAlignment="0" applyProtection="0"/>
    <xf numFmtId="0" fontId="50" fillId="15" borderId="31" applyNumberFormat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46" fillId="0" borderId="49" applyNumberFormat="0" applyFill="0" applyAlignment="0" applyProtection="0"/>
    <xf numFmtId="0" fontId="47" fillId="12" borderId="26" applyNumberFormat="0" applyAlignment="0" applyProtection="0"/>
    <xf numFmtId="0" fontId="18" fillId="80" borderId="0"/>
    <xf numFmtId="0" fontId="38" fillId="91" borderId="0" applyNumberFormat="0" applyBorder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5" borderId="0" applyNumberFormat="0" applyBorder="0" applyAlignment="0" applyProtection="0"/>
    <xf numFmtId="0" fontId="47" fillId="12" borderId="26" applyNumberFormat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47" fillId="12" borderId="26" applyNumberFormat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1" borderId="0" applyNumberFormat="0" applyBorder="0" applyAlignment="0" applyProtection="0"/>
    <xf numFmtId="0" fontId="18" fillId="80" borderId="0"/>
    <xf numFmtId="0" fontId="59" fillId="0" borderId="34" applyNumberFormat="0" applyFill="0" applyAlignment="0" applyProtection="0"/>
    <xf numFmtId="0" fontId="60" fillId="0" borderId="0" applyNumberFormat="0" applyFill="0" applyBorder="0" applyAlignment="0" applyProtection="0"/>
    <xf numFmtId="43" fontId="61" fillId="0" borderId="0" applyFont="0" applyFill="0" applyBorder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1" borderId="0" applyNumberFormat="0" applyBorder="0" applyAlignment="0" applyProtection="0"/>
    <xf numFmtId="0" fontId="18" fillId="80" borderId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9" fontId="61" fillId="0" borderId="0" applyFont="0" applyFill="0" applyBorder="0" applyAlignment="0" applyProtection="0"/>
    <xf numFmtId="0" fontId="38" fillId="91" borderId="0" applyNumberFormat="0" applyBorder="0" applyAlignment="0" applyProtection="0"/>
    <xf numFmtId="0" fontId="47" fillId="12" borderId="26" applyNumberFormat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5" borderId="0" applyNumberFormat="0" applyBorder="0" applyAlignment="0" applyProtection="0"/>
    <xf numFmtId="0" fontId="38" fillId="91" borderId="0" applyNumberFormat="0" applyBorder="0" applyAlignment="0" applyProtection="0"/>
    <xf numFmtId="0" fontId="38" fillId="56" borderId="0" applyNumberFormat="0" applyBorder="0" applyAlignment="0" applyProtection="0"/>
    <xf numFmtId="0" fontId="47" fillId="12" borderId="26" applyNumberFormat="0" applyAlignment="0" applyProtection="0"/>
    <xf numFmtId="0" fontId="18" fillId="80" borderId="0"/>
    <xf numFmtId="0" fontId="38" fillId="92" borderId="0" applyNumberFormat="0" applyBorder="0" applyAlignment="0" applyProtection="0"/>
    <xf numFmtId="0" fontId="38" fillId="95" borderId="0" applyNumberFormat="0" applyBorder="0" applyAlignment="0" applyProtection="0"/>
    <xf numFmtId="0" fontId="18" fillId="80" borderId="0"/>
    <xf numFmtId="0" fontId="90" fillId="67" borderId="35" applyNumberFormat="0" applyAlignment="0" applyProtection="0"/>
    <xf numFmtId="0" fontId="38" fillId="95" borderId="0" applyNumberFormat="0" applyBorder="0" applyAlignment="0" applyProtection="0"/>
    <xf numFmtId="9" fontId="61" fillId="0" borderId="0" applyFont="0" applyFill="0" applyBorder="0" applyAlignment="0" applyProtection="0"/>
    <xf numFmtId="0" fontId="38" fillId="92" borderId="0" applyNumberFormat="0" applyBorder="0" applyAlignment="0" applyProtection="0"/>
    <xf numFmtId="0" fontId="18" fillId="80" borderId="0"/>
    <xf numFmtId="0" fontId="45" fillId="0" borderId="48" applyNumberFormat="0" applyFill="0" applyAlignment="0" applyProtection="0"/>
    <xf numFmtId="0" fontId="59" fillId="0" borderId="51" applyNumberFormat="0" applyFill="0" applyAlignment="0" applyProtection="0"/>
    <xf numFmtId="0" fontId="38" fillId="95" borderId="0" applyNumberFormat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8" fillId="66" borderId="35" applyNumberFormat="0" applyFont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184" fontId="7" fillId="0" borderId="0" applyFill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9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73" borderId="0" applyNumberFormat="0" applyBorder="0" applyAlignment="0" applyProtection="0"/>
    <xf numFmtId="0" fontId="2" fillId="0" borderId="0"/>
    <xf numFmtId="0" fontId="2" fillId="0" borderId="0"/>
    <xf numFmtId="0" fontId="62" fillId="0" borderId="0"/>
    <xf numFmtId="0" fontId="2" fillId="0" borderId="0"/>
    <xf numFmtId="0" fontId="2" fillId="0" borderId="0"/>
    <xf numFmtId="0" fontId="6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2" fillId="0" borderId="0"/>
    <xf numFmtId="0" fontId="61" fillId="80" borderId="0"/>
    <xf numFmtId="0" fontId="35" fillId="0" borderId="0"/>
    <xf numFmtId="0" fontId="62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199" fontId="130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2" fillId="0" borderId="0"/>
    <xf numFmtId="0" fontId="5" fillId="0" borderId="0"/>
    <xf numFmtId="0" fontId="61" fillId="80" borderId="0"/>
    <xf numFmtId="0" fontId="7" fillId="0" borderId="0"/>
    <xf numFmtId="0" fontId="5" fillId="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5" fillId="0" borderId="0"/>
    <xf numFmtId="0" fontId="5" fillId="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7" fillId="0" borderId="0"/>
    <xf numFmtId="0" fontId="62" fillId="0" borderId="0"/>
    <xf numFmtId="0" fontId="5" fillId="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18" fillId="17" borderId="35" applyNumberFormat="0" applyProtection="0">
      <alignment horizontal="left" vertical="center" indent="1"/>
    </xf>
    <xf numFmtId="0" fontId="18" fillId="26" borderId="35" applyNumberFormat="0" applyProtection="0">
      <alignment horizontal="left" vertical="center" indent="1"/>
    </xf>
    <xf numFmtId="0" fontId="18" fillId="44" borderId="35" applyNumberFormat="0" applyProtection="0">
      <alignment horizontal="left" vertical="center" indent="1"/>
    </xf>
    <xf numFmtId="0" fontId="18" fillId="87" borderId="35" applyNumberFormat="0" applyProtection="0">
      <alignment horizontal="left" vertical="center" indent="1"/>
    </xf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2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8" fillId="95" borderId="0" applyNumberFormat="0" applyBorder="0" applyAlignment="0" applyProtection="0"/>
    <xf numFmtId="0" fontId="38" fillId="95" borderId="0" applyNumberFormat="0" applyBorder="0" applyAlignment="0" applyProtection="0"/>
    <xf numFmtId="0" fontId="88" fillId="66" borderId="0" applyNumberFormat="0" applyBorder="0" applyAlignment="0" applyProtection="0"/>
    <xf numFmtId="0" fontId="90" fillId="67" borderId="35" applyNumberFormat="0" applyAlignment="0" applyProtection="0"/>
    <xf numFmtId="0" fontId="89" fillId="96" borderId="35" applyNumberFormat="0" applyAlignment="0" applyProtection="0"/>
    <xf numFmtId="0" fontId="41" fillId="94" borderId="27" applyNumberFormat="0" applyAlignment="0" applyProtection="0"/>
    <xf numFmtId="0" fontId="44" fillId="0" borderId="47" applyNumberFormat="0" applyFill="0" applyAlignment="0" applyProtection="0"/>
    <xf numFmtId="0" fontId="45" fillId="0" borderId="48" applyNumberFormat="0" applyFill="0" applyAlignment="0" applyProtection="0"/>
    <xf numFmtId="0" fontId="46" fillId="0" borderId="49" applyNumberFormat="0" applyFill="0" applyAlignment="0" applyProtection="0"/>
    <xf numFmtId="0" fontId="46" fillId="0" borderId="0" applyNumberFormat="0" applyFill="0" applyBorder="0" applyAlignment="0" applyProtection="0"/>
    <xf numFmtId="0" fontId="41" fillId="94" borderId="2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37" fillId="61" borderId="0" applyNumberFormat="0" applyBorder="0" applyAlignment="0" applyProtection="0"/>
    <xf numFmtId="0" fontId="44" fillId="0" borderId="47" applyNumberFormat="0" applyFill="0" applyAlignment="0" applyProtection="0"/>
    <xf numFmtId="0" fontId="45" fillId="0" borderId="48" applyNumberFormat="0" applyFill="0" applyAlignment="0" applyProtection="0"/>
    <xf numFmtId="0" fontId="46" fillId="0" borderId="49" applyNumberFormat="0" applyFill="0" applyAlignment="0" applyProtection="0"/>
    <xf numFmtId="0" fontId="43" fillId="0" borderId="50" applyNumberFormat="0" applyFill="0" applyAlignment="0" applyProtection="0"/>
    <xf numFmtId="0" fontId="90" fillId="67" borderId="35" applyNumberFormat="0" applyAlignment="0" applyProtection="0"/>
    <xf numFmtId="0" fontId="90" fillId="67" borderId="35" applyNumberFormat="0" applyAlignment="0" applyProtection="0"/>
    <xf numFmtId="0" fontId="90" fillId="67" borderId="35" applyNumberForma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8" fillId="66" borderId="35" applyNumberFormat="0" applyFont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50" fillId="96" borderId="31" applyNumberFormat="0" applyAlignment="0" applyProtection="0"/>
    <xf numFmtId="0" fontId="43" fillId="0" borderId="50" applyNumberFormat="0" applyFill="0" applyAlignment="0" applyProtection="0"/>
    <xf numFmtId="0" fontId="43" fillId="67" borderId="0" applyNumberFormat="0" applyBorder="0" applyAlignment="0" applyProtection="0"/>
    <xf numFmtId="0" fontId="62" fillId="0" borderId="0"/>
    <xf numFmtId="0" fontId="61" fillId="80" borderId="0"/>
    <xf numFmtId="0" fontId="62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0" borderId="0"/>
    <xf numFmtId="0" fontId="61" fillId="80" borderId="0"/>
    <xf numFmtId="0" fontId="61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8" fillId="66" borderId="35" applyNumberFormat="0" applyFont="0" applyAlignment="0" applyProtection="0"/>
    <xf numFmtId="0" fontId="50" fillId="96" borderId="31" applyNumberFormat="0" applyAlignment="0" applyProtection="0"/>
    <xf numFmtId="0" fontId="59" fillId="0" borderId="51" applyNumberFormat="0" applyFill="0" applyAlignment="0" applyProtection="0"/>
    <xf numFmtId="0" fontId="88" fillId="6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18" fillId="85" borderId="44" applyNumberFormat="0" applyProtection="0">
      <alignment horizontal="left" vertical="center" indent="1"/>
    </xf>
    <xf numFmtId="0" fontId="62" fillId="0" borderId="0"/>
    <xf numFmtId="4" fontId="36" fillId="23" borderId="44" applyNumberFormat="0" applyProtection="0">
      <alignment horizontal="left" vertical="center" indent="1"/>
    </xf>
    <xf numFmtId="0" fontId="62" fillId="0" borderId="0"/>
    <xf numFmtId="0" fontId="62" fillId="0" borderId="0"/>
    <xf numFmtId="4" fontId="18" fillId="87" borderId="44" applyNumberFormat="0" applyProtection="0">
      <alignment horizontal="left" vertical="center" indent="1"/>
    </xf>
    <xf numFmtId="0" fontId="62" fillId="0" borderId="0"/>
    <xf numFmtId="4" fontId="18" fillId="86" borderId="44" applyNumberFormat="0" applyProtection="0">
      <alignment horizontal="left" vertical="center" indent="1"/>
    </xf>
    <xf numFmtId="0" fontId="18" fillId="23" borderId="43" applyNumberFormat="0" applyProtection="0">
      <alignment horizontal="left" vertical="top" indent="1"/>
    </xf>
    <xf numFmtId="0" fontId="62" fillId="0" borderId="0"/>
    <xf numFmtId="0" fontId="18" fillId="86" borderId="43" applyNumberFormat="0" applyProtection="0">
      <alignment horizontal="left" vertical="top" indent="1"/>
    </xf>
    <xf numFmtId="0" fontId="62" fillId="0" borderId="0"/>
    <xf numFmtId="0" fontId="18" fillId="44" borderId="43" applyNumberFormat="0" applyProtection="0">
      <alignment horizontal="left" vertical="top" indent="1"/>
    </xf>
    <xf numFmtId="0" fontId="62" fillId="0" borderId="0"/>
    <xf numFmtId="0" fontId="18" fillId="87" borderId="43" applyNumberFormat="0" applyProtection="0">
      <alignment horizontal="left" vertical="top" indent="1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86" fillId="89" borderId="44" applyNumberFormat="0" applyProtection="0">
      <alignment horizontal="left" vertical="center" indent="1"/>
    </xf>
    <xf numFmtId="0" fontId="62" fillId="0" borderId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89" fillId="96" borderId="35" applyNumberFormat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59" fillId="0" borderId="51" applyNumberFormat="0" applyFill="0" applyAlignment="0" applyProtection="0"/>
    <xf numFmtId="0" fontId="91" fillId="0" borderId="0" applyNumberFormat="0" applyFill="0" applyBorder="0" applyAlignment="0" applyProtection="0"/>
    <xf numFmtId="0" fontId="61" fillId="8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5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5" fillId="0" borderId="0"/>
    <xf numFmtId="0" fontId="61" fillId="80" borderId="0"/>
    <xf numFmtId="0" fontId="61" fillId="80" borderId="0"/>
    <xf numFmtId="0" fontId="7" fillId="0" borderId="0"/>
  </cellStyleXfs>
  <cellXfs count="606">
    <xf numFmtId="0" fontId="0" fillId="0" borderId="0" xfId="0"/>
    <xf numFmtId="0" fontId="6" fillId="4" borderId="0" xfId="33" applyFont="1" applyFill="1"/>
    <xf numFmtId="0" fontId="6" fillId="4" borderId="0" xfId="33" applyFont="1" applyFill="1" applyBorder="1"/>
    <xf numFmtId="0" fontId="11" fillId="4" borderId="0" xfId="31" applyFont="1" applyFill="1"/>
    <xf numFmtId="0" fontId="11" fillId="4" borderId="0" xfId="31" applyFont="1" applyFill="1" applyBorder="1"/>
    <xf numFmtId="0" fontId="11" fillId="0" borderId="0" xfId="30" applyFont="1"/>
    <xf numFmtId="0" fontId="11" fillId="0" borderId="0" xfId="30" applyFont="1" applyFill="1" applyBorder="1"/>
    <xf numFmtId="0" fontId="13" fillId="0" borderId="0" xfId="30" applyFont="1" applyFill="1" applyBorder="1"/>
    <xf numFmtId="0" fontId="25" fillId="5" borderId="0" xfId="32" applyFont="1" applyFill="1" applyBorder="1" applyAlignment="1">
      <alignment vertical="top"/>
    </xf>
    <xf numFmtId="0" fontId="25" fillId="5" borderId="0" xfId="33" applyFont="1" applyFill="1"/>
    <xf numFmtId="37" fontId="24" fillId="5" borderId="0" xfId="33" applyNumberFormat="1" applyFont="1" applyFill="1" applyBorder="1" applyProtection="1"/>
    <xf numFmtId="37" fontId="25" fillId="5" borderId="0" xfId="33" applyNumberFormat="1" applyFont="1" applyFill="1" applyBorder="1" applyProtection="1"/>
    <xf numFmtId="37" fontId="25" fillId="5" borderId="5" xfId="33" applyNumberFormat="1" applyFont="1" applyFill="1" applyBorder="1" applyProtection="1"/>
    <xf numFmtId="37" fontId="24" fillId="5" borderId="5" xfId="33" applyNumberFormat="1" applyFont="1" applyFill="1" applyBorder="1" applyProtection="1"/>
    <xf numFmtId="0" fontId="25" fillId="5" borderId="0" xfId="30" applyFont="1" applyFill="1"/>
    <xf numFmtId="167" fontId="26" fillId="7" borderId="0" xfId="39" applyFont="1" applyFill="1" applyBorder="1" applyProtection="1"/>
    <xf numFmtId="37" fontId="24" fillId="9" borderId="7" xfId="33" applyNumberFormat="1" applyFont="1" applyFill="1" applyBorder="1" applyProtection="1"/>
    <xf numFmtId="37" fontId="25" fillId="7" borderId="0" xfId="35" applyNumberFormat="1" applyFont="1" applyFill="1" applyBorder="1" applyAlignment="1" applyProtection="1">
      <alignment horizontal="left"/>
    </xf>
    <xf numFmtId="0" fontId="25" fillId="5" borderId="0" xfId="31" applyFont="1" applyFill="1" applyBorder="1"/>
    <xf numFmtId="0" fontId="25" fillId="9" borderId="0" xfId="31" applyFont="1" applyFill="1" applyBorder="1"/>
    <xf numFmtId="37" fontId="25" fillId="8" borderId="11" xfId="33" applyNumberFormat="1" applyFont="1" applyFill="1" applyBorder="1" applyAlignment="1" applyProtection="1">
      <alignment horizontal="right"/>
    </xf>
    <xf numFmtId="37" fontId="25" fillId="7" borderId="11" xfId="33" applyNumberFormat="1" applyFont="1" applyFill="1" applyBorder="1" applyProtection="1"/>
    <xf numFmtId="37" fontId="25" fillId="5" borderId="11" xfId="33" applyNumberFormat="1" applyFont="1" applyFill="1" applyBorder="1" applyProtection="1"/>
    <xf numFmtId="37" fontId="25" fillId="7" borderId="11" xfId="33" applyNumberFormat="1" applyFont="1" applyFill="1" applyBorder="1" applyAlignment="1" applyProtection="1">
      <alignment horizontal="center"/>
    </xf>
    <xf numFmtId="37" fontId="25" fillId="5" borderId="11" xfId="33" applyNumberFormat="1" applyFont="1" applyFill="1" applyBorder="1" applyAlignment="1" applyProtection="1">
      <alignment horizontal="center"/>
    </xf>
    <xf numFmtId="168" fontId="25" fillId="7" borderId="11" xfId="33" applyNumberFormat="1" applyFont="1" applyFill="1" applyBorder="1" applyAlignment="1" applyProtection="1">
      <alignment horizontal="right" indent="1"/>
    </xf>
    <xf numFmtId="168" fontId="25" fillId="5" borderId="11" xfId="33" applyNumberFormat="1" applyFont="1" applyFill="1" applyBorder="1" applyAlignment="1" applyProtection="1">
      <alignment horizontal="right" indent="1"/>
    </xf>
    <xf numFmtId="168" fontId="24" fillId="9" borderId="11" xfId="33" applyNumberFormat="1" applyFont="1" applyFill="1" applyBorder="1" applyAlignment="1" applyProtection="1">
      <alignment horizontal="right" indent="1"/>
    </xf>
    <xf numFmtId="0" fontId="25" fillId="7" borderId="11" xfId="33" applyFont="1" applyFill="1" applyBorder="1" applyAlignment="1">
      <alignment horizontal="right" indent="1"/>
    </xf>
    <xf numFmtId="0" fontId="25" fillId="5" borderId="11" xfId="33" applyFont="1" applyFill="1" applyBorder="1" applyAlignment="1">
      <alignment horizontal="right" indent="1"/>
    </xf>
    <xf numFmtId="168" fontId="24" fillId="9" borderId="12" xfId="33" applyNumberFormat="1" applyFont="1" applyFill="1" applyBorder="1" applyAlignment="1" applyProtection="1">
      <alignment horizontal="right" indent="1"/>
    </xf>
    <xf numFmtId="168" fontId="25" fillId="7" borderId="11" xfId="33" applyNumberFormat="1" applyFont="1" applyFill="1" applyBorder="1" applyAlignment="1">
      <alignment horizontal="right" indent="1"/>
    </xf>
    <xf numFmtId="168" fontId="25" fillId="5" borderId="11" xfId="33" applyNumberFormat="1" applyFont="1" applyFill="1" applyBorder="1" applyAlignment="1">
      <alignment horizontal="right" indent="1"/>
    </xf>
    <xf numFmtId="0" fontId="25" fillId="5" borderId="13" xfId="31" applyFont="1" applyFill="1" applyBorder="1"/>
    <xf numFmtId="0" fontId="25" fillId="5" borderId="11" xfId="31" applyFont="1" applyFill="1" applyBorder="1"/>
    <xf numFmtId="168" fontId="25" fillId="5" borderId="11" xfId="31" applyNumberFormat="1" applyFont="1" applyFill="1" applyBorder="1" applyAlignment="1" applyProtection="1">
      <alignment horizontal="right" indent="1"/>
    </xf>
    <xf numFmtId="168" fontId="25" fillId="5" borderId="14" xfId="31" applyNumberFormat="1" applyFont="1" applyFill="1" applyBorder="1" applyAlignment="1" applyProtection="1">
      <alignment horizontal="right" indent="1"/>
    </xf>
    <xf numFmtId="168" fontId="24" fillId="9" borderId="11" xfId="31" applyNumberFormat="1" applyFont="1" applyFill="1" applyBorder="1" applyAlignment="1" applyProtection="1">
      <alignment horizontal="right" indent="1"/>
    </xf>
    <xf numFmtId="168" fontId="24" fillId="5" borderId="11" xfId="31" applyNumberFormat="1" applyFont="1" applyFill="1" applyBorder="1" applyAlignment="1" applyProtection="1">
      <alignment horizontal="right" indent="1"/>
    </xf>
    <xf numFmtId="0" fontId="24" fillId="5" borderId="0" xfId="0" applyNumberFormat="1" applyFont="1" applyFill="1" applyBorder="1" applyAlignment="1">
      <alignment vertical="center"/>
    </xf>
    <xf numFmtId="0" fontId="25" fillId="5" borderId="0" xfId="0" applyNumberFormat="1" applyFont="1" applyFill="1" applyBorder="1" applyAlignment="1">
      <alignment vertical="center"/>
    </xf>
    <xf numFmtId="0" fontId="24" fillId="9" borderId="0" xfId="0" applyNumberFormat="1" applyFont="1" applyFill="1" applyBorder="1" applyAlignment="1">
      <alignment vertical="center"/>
    </xf>
    <xf numFmtId="0" fontId="25" fillId="5" borderId="0" xfId="30" applyFont="1" applyFill="1" applyBorder="1"/>
    <xf numFmtId="0" fontId="24" fillId="5" borderId="0" xfId="30" applyFont="1" applyFill="1" applyBorder="1"/>
    <xf numFmtId="0" fontId="25" fillId="5" borderId="0" xfId="48" applyFont="1" applyFill="1" applyBorder="1"/>
    <xf numFmtId="0" fontId="27" fillId="5" borderId="0" xfId="48" applyFont="1" applyFill="1" applyBorder="1"/>
    <xf numFmtId="0" fontId="27" fillId="5" borderId="0" xfId="30" applyFont="1" applyFill="1" applyBorder="1"/>
    <xf numFmtId="0" fontId="25" fillId="5" borderId="0" xfId="30" applyFont="1" applyFill="1" applyBorder="1" applyAlignment="1">
      <alignment horizontal="left" indent="1"/>
    </xf>
    <xf numFmtId="0" fontId="24" fillId="5" borderId="0" xfId="30" applyFont="1" applyFill="1" applyBorder="1" applyAlignment="1">
      <alignment horizontal="left"/>
    </xf>
    <xf numFmtId="0" fontId="24" fillId="5" borderId="0" xfId="34" applyFont="1" applyFill="1" applyBorder="1" applyAlignment="1">
      <alignment horizontal="left"/>
    </xf>
    <xf numFmtId="0" fontId="25" fillId="5" borderId="0" xfId="34" applyFont="1" applyFill="1" applyBorder="1" applyAlignment="1">
      <alignment horizontal="left" indent="1"/>
    </xf>
    <xf numFmtId="0" fontId="31" fillId="5" borderId="0" xfId="30" applyFont="1" applyFill="1" applyBorder="1"/>
    <xf numFmtId="0" fontId="24" fillId="9" borderId="0" xfId="30" applyFont="1" applyFill="1" applyBorder="1"/>
    <xf numFmtId="0" fontId="25" fillId="5" borderId="11" xfId="30" applyFont="1" applyFill="1" applyBorder="1" applyAlignment="1">
      <alignment horizontal="right" indent="1"/>
    </xf>
    <xf numFmtId="166" fontId="25" fillId="9" borderId="11" xfId="49" applyNumberFormat="1" applyFont="1" applyFill="1" applyBorder="1" applyAlignment="1">
      <alignment horizontal="right" indent="1"/>
    </xf>
    <xf numFmtId="165" fontId="25" fillId="9" borderId="11" xfId="30" applyNumberFormat="1" applyFont="1" applyFill="1" applyBorder="1" applyAlignment="1">
      <alignment horizontal="right" indent="1"/>
    </xf>
    <xf numFmtId="166" fontId="25" fillId="5" borderId="11" xfId="49" applyNumberFormat="1" applyFont="1" applyFill="1" applyBorder="1" applyAlignment="1">
      <alignment horizontal="right" indent="1"/>
    </xf>
    <xf numFmtId="166" fontId="24" fillId="5" borderId="11" xfId="49" applyNumberFormat="1" applyFont="1" applyFill="1" applyBorder="1" applyAlignment="1">
      <alignment horizontal="right" indent="1"/>
    </xf>
    <xf numFmtId="0" fontId="25" fillId="9" borderId="11" xfId="30" applyFont="1" applyFill="1" applyBorder="1" applyAlignment="1">
      <alignment horizontal="right" indent="1"/>
    </xf>
    <xf numFmtId="15" fontId="24" fillId="9" borderId="11" xfId="30" quotePrefix="1" applyNumberFormat="1" applyFont="1" applyFill="1" applyBorder="1" applyAlignment="1">
      <alignment horizontal="right" indent="1"/>
    </xf>
    <xf numFmtId="0" fontId="24" fillId="5" borderId="8" xfId="30" applyFont="1" applyFill="1" applyBorder="1"/>
    <xf numFmtId="0" fontId="24" fillId="5" borderId="8" xfId="0" applyNumberFormat="1" applyFont="1" applyFill="1" applyBorder="1" applyAlignment="1">
      <alignment vertical="center"/>
    </xf>
    <xf numFmtId="0" fontId="0" fillId="5" borderId="0" xfId="0" applyFill="1"/>
    <xf numFmtId="49" fontId="24" fillId="8" borderId="11" xfId="39" applyNumberFormat="1" applyFont="1" applyFill="1" applyBorder="1" applyAlignment="1" applyProtection="1">
      <alignment horizontal="center"/>
    </xf>
    <xf numFmtId="168" fontId="11" fillId="4" borderId="0" xfId="31" applyNumberFormat="1" applyFont="1" applyFill="1" applyBorder="1"/>
    <xf numFmtId="0" fontId="24" fillId="9" borderId="0" xfId="31" applyFont="1" applyFill="1" applyBorder="1"/>
    <xf numFmtId="0" fontId="7" fillId="5" borderId="0" xfId="0" applyFont="1" applyFill="1"/>
    <xf numFmtId="166" fontId="7" fillId="5" borderId="0" xfId="0" applyNumberFormat="1" applyFont="1" applyFill="1"/>
    <xf numFmtId="0" fontId="31" fillId="7" borderId="10" xfId="30" applyFont="1" applyFill="1" applyBorder="1"/>
    <xf numFmtId="37" fontId="25" fillId="6" borderId="11" xfId="33" applyNumberFormat="1" applyFont="1" applyFill="1" applyBorder="1" applyAlignment="1" applyProtection="1">
      <alignment horizontal="right"/>
    </xf>
    <xf numFmtId="166" fontId="25" fillId="0" borderId="11" xfId="49" applyNumberFormat="1" applyFont="1" applyFill="1" applyBorder="1" applyAlignment="1">
      <alignment horizontal="right" indent="1"/>
    </xf>
    <xf numFmtId="165" fontId="24" fillId="0" borderId="11" xfId="30" applyNumberFormat="1" applyFont="1" applyFill="1" applyBorder="1" applyAlignment="1">
      <alignment horizontal="right" indent="1"/>
    </xf>
    <xf numFmtId="3" fontId="24" fillId="0" borderId="11" xfId="30" applyNumberFormat="1" applyFont="1" applyFill="1" applyBorder="1" applyAlignment="1">
      <alignment horizontal="right" indent="1"/>
    </xf>
    <xf numFmtId="166" fontId="24" fillId="0" borderId="11" xfId="49" applyNumberFormat="1" applyFont="1" applyFill="1" applyBorder="1" applyAlignment="1">
      <alignment horizontal="right" indent="1"/>
    </xf>
    <xf numFmtId="1" fontId="24" fillId="0" borderId="11" xfId="30" applyNumberFormat="1" applyFont="1" applyFill="1" applyBorder="1" applyAlignment="1">
      <alignment horizontal="right" indent="1"/>
    </xf>
    <xf numFmtId="165" fontId="25" fillId="0" borderId="11" xfId="30" applyNumberFormat="1" applyFont="1" applyFill="1" applyBorder="1" applyAlignment="1">
      <alignment horizontal="right" indent="1"/>
    </xf>
    <xf numFmtId="165" fontId="24" fillId="0" borderId="16" xfId="30" applyNumberFormat="1" applyFont="1" applyFill="1" applyBorder="1" applyAlignment="1">
      <alignment horizontal="right" indent="1"/>
    </xf>
    <xf numFmtId="3" fontId="25" fillId="0" borderId="11" xfId="30" applyNumberFormat="1" applyFont="1" applyFill="1" applyBorder="1" applyAlignment="1">
      <alignment horizontal="right" indent="1"/>
    </xf>
    <xf numFmtId="3" fontId="24" fillId="0" borderId="16" xfId="30" applyNumberFormat="1" applyFont="1" applyFill="1" applyBorder="1" applyAlignment="1">
      <alignment horizontal="right" indent="1"/>
    </xf>
    <xf numFmtId="3" fontId="24" fillId="0" borderId="11" xfId="49" applyNumberFormat="1" applyFont="1" applyFill="1" applyBorder="1" applyAlignment="1">
      <alignment horizontal="right" indent="1"/>
    </xf>
    <xf numFmtId="166" fontId="24" fillId="0" borderId="11" xfId="30" applyNumberFormat="1" applyFont="1" applyFill="1" applyBorder="1" applyAlignment="1">
      <alignment horizontal="right" indent="1"/>
    </xf>
    <xf numFmtId="0" fontId="25" fillId="7" borderId="0" xfId="32" applyFont="1" applyFill="1" applyBorder="1" applyAlignment="1">
      <alignment vertical="center"/>
    </xf>
    <xf numFmtId="37" fontId="24" fillId="8" borderId="11" xfId="39" applyNumberFormat="1" applyFont="1" applyFill="1" applyBorder="1" applyAlignment="1" applyProtection="1">
      <alignment horizontal="center" vertical="center"/>
    </xf>
    <xf numFmtId="0" fontId="25" fillId="5" borderId="0" xfId="32" applyFont="1" applyFill="1" applyBorder="1" applyAlignment="1">
      <alignment vertical="center"/>
    </xf>
    <xf numFmtId="0" fontId="25" fillId="5" borderId="0" xfId="0" applyFont="1" applyFill="1" applyBorder="1" applyAlignment="1">
      <alignment vertical="center"/>
    </xf>
    <xf numFmtId="0" fontId="25" fillId="7" borderId="0" xfId="0" applyFont="1" applyFill="1" applyBorder="1" applyAlignment="1">
      <alignment vertical="center"/>
    </xf>
    <xf numFmtId="0" fontId="25" fillId="5" borderId="0" xfId="32" applyFont="1" applyFill="1" applyBorder="1" applyAlignment="1" applyProtection="1">
      <alignment horizontal="left" vertical="center"/>
    </xf>
    <xf numFmtId="37" fontId="23" fillId="5" borderId="0" xfId="0" applyNumberFormat="1" applyFont="1" applyFill="1" applyBorder="1" applyAlignment="1" applyProtection="1">
      <alignment vertical="center"/>
    </xf>
    <xf numFmtId="37" fontId="24" fillId="5" borderId="17" xfId="32" applyNumberFormat="1" applyFont="1" applyFill="1" applyBorder="1" applyAlignment="1" applyProtection="1">
      <alignment horizontal="left" vertical="center"/>
    </xf>
    <xf numFmtId="0" fontId="25" fillId="5" borderId="17" xfId="32" applyFont="1" applyFill="1" applyBorder="1" applyAlignment="1">
      <alignment vertical="center"/>
    </xf>
    <xf numFmtId="37" fontId="25" fillId="5" borderId="0" xfId="32" applyNumberFormat="1" applyFont="1" applyFill="1" applyBorder="1" applyAlignment="1" applyProtection="1">
      <alignment horizontal="left" vertical="center"/>
    </xf>
    <xf numFmtId="0" fontId="24" fillId="9" borderId="0" xfId="32" applyFont="1" applyFill="1" applyBorder="1" applyAlignment="1">
      <alignment vertical="center"/>
    </xf>
    <xf numFmtId="37" fontId="26" fillId="9" borderId="0" xfId="0" applyNumberFormat="1" applyFont="1" applyFill="1" applyBorder="1" applyAlignment="1" applyProtection="1">
      <alignment vertical="center"/>
    </xf>
    <xf numFmtId="0" fontId="25" fillId="9" borderId="0" xfId="32" applyFont="1" applyFill="1" applyBorder="1" applyAlignment="1">
      <alignment vertical="center"/>
    </xf>
    <xf numFmtId="37" fontId="25" fillId="9" borderId="0" xfId="32" applyNumberFormat="1" applyFont="1" applyFill="1" applyBorder="1" applyAlignment="1" applyProtection="1">
      <alignment horizontal="left" vertical="center"/>
    </xf>
    <xf numFmtId="0" fontId="22" fillId="5" borderId="0" xfId="32" applyFont="1" applyFill="1" applyAlignment="1">
      <alignment vertical="center"/>
    </xf>
    <xf numFmtId="37" fontId="23" fillId="5" borderId="17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37" fontId="23" fillId="9" borderId="0" xfId="0" applyNumberFormat="1" applyFont="1" applyFill="1" applyBorder="1" applyAlignment="1" applyProtection="1">
      <alignment vertical="center"/>
    </xf>
    <xf numFmtId="37" fontId="26" fillId="5" borderId="0" xfId="0" applyNumberFormat="1" applyFont="1" applyFill="1" applyBorder="1" applyAlignment="1" applyProtection="1">
      <alignment vertical="center"/>
    </xf>
    <xf numFmtId="37" fontId="23" fillId="9" borderId="17" xfId="0" applyNumberFormat="1" applyFont="1" applyFill="1" applyBorder="1" applyAlignment="1" applyProtection="1">
      <alignment vertical="center"/>
    </xf>
    <xf numFmtId="0" fontId="22" fillId="5" borderId="0" xfId="32" applyFont="1" applyFill="1" applyBorder="1" applyAlignment="1">
      <alignment vertical="center"/>
    </xf>
    <xf numFmtId="167" fontId="11" fillId="4" borderId="0" xfId="37" applyFont="1" applyFill="1" applyBorder="1" applyAlignment="1">
      <alignment vertical="center"/>
    </xf>
    <xf numFmtId="0" fontId="25" fillId="10" borderId="0" xfId="36" applyFont="1" applyFill="1" applyBorder="1" applyAlignment="1">
      <alignment vertical="center"/>
    </xf>
    <xf numFmtId="0" fontId="25" fillId="5" borderId="0" xfId="0" applyFont="1" applyFill="1" applyBorder="1" applyAlignment="1">
      <alignment vertical="center" wrapText="1"/>
    </xf>
    <xf numFmtId="167" fontId="24" fillId="5" borderId="0" xfId="37" applyFont="1" applyFill="1" applyBorder="1" applyAlignment="1">
      <alignment vertical="center"/>
    </xf>
    <xf numFmtId="0" fontId="24" fillId="5" borderId="0" xfId="36" applyFont="1" applyFill="1" applyBorder="1" applyAlignment="1">
      <alignment vertical="center"/>
    </xf>
    <xf numFmtId="167" fontId="25" fillId="9" borderId="0" xfId="37" applyFont="1" applyFill="1" applyBorder="1" applyAlignment="1">
      <alignment vertical="center"/>
    </xf>
    <xf numFmtId="0" fontId="25" fillId="9" borderId="0" xfId="0" applyFont="1" applyFill="1" applyBorder="1" applyAlignment="1">
      <alignment vertical="center"/>
    </xf>
    <xf numFmtId="168" fontId="26" fillId="9" borderId="11" xfId="37" applyNumberFormat="1" applyFont="1" applyFill="1" applyBorder="1" applyAlignment="1" applyProtection="1">
      <alignment horizontal="right" vertical="center"/>
    </xf>
    <xf numFmtId="167" fontId="25" fillId="5" borderId="0" xfId="37" applyFont="1" applyFill="1" applyBorder="1" applyAlignment="1">
      <alignment vertical="center"/>
    </xf>
    <xf numFmtId="167" fontId="25" fillId="5" borderId="8" xfId="37" applyFont="1" applyFill="1" applyBorder="1" applyAlignment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 applyAlignment="1">
      <alignment vertical="center" wrapText="1"/>
    </xf>
    <xf numFmtId="0" fontId="25" fillId="5" borderId="0" xfId="36" applyFont="1" applyFill="1" applyBorder="1" applyAlignment="1">
      <alignment vertical="center"/>
    </xf>
    <xf numFmtId="167" fontId="24" fillId="9" borderId="0" xfId="37" applyFont="1" applyFill="1" applyBorder="1" applyAlignment="1">
      <alignment vertical="center"/>
    </xf>
    <xf numFmtId="167" fontId="12" fillId="5" borderId="0" xfId="37" applyFont="1" applyFill="1" applyBorder="1" applyAlignment="1">
      <alignment vertical="center"/>
    </xf>
    <xf numFmtId="0" fontId="30" fillId="0" borderId="21" xfId="54" applyFont="1" applyFill="1" applyBorder="1"/>
    <xf numFmtId="0" fontId="24" fillId="5" borderId="18" xfId="30" applyFont="1" applyFill="1" applyBorder="1"/>
    <xf numFmtId="0" fontId="30" fillId="0" borderId="18" xfId="54" applyFont="1" applyFill="1" applyBorder="1"/>
    <xf numFmtId="0" fontId="23" fillId="6" borderId="0" xfId="33" applyFont="1" applyFill="1" applyBorder="1" applyAlignment="1" applyProtection="1">
      <alignment horizontal="left"/>
    </xf>
    <xf numFmtId="0" fontId="25" fillId="5" borderId="0" xfId="33" applyFont="1" applyFill="1" applyBorder="1" applyProtection="1"/>
    <xf numFmtId="37" fontId="25" fillId="9" borderId="0" xfId="33" applyNumberFormat="1" applyFont="1" applyFill="1" applyBorder="1" applyProtection="1"/>
    <xf numFmtId="37" fontId="24" fillId="9" borderId="0" xfId="33" applyNumberFormat="1" applyFont="1" applyFill="1" applyBorder="1" applyProtection="1"/>
    <xf numFmtId="0" fontId="25" fillId="5" borderId="0" xfId="33" applyFont="1" applyFill="1" applyBorder="1"/>
    <xf numFmtId="0" fontId="24" fillId="9" borderId="0" xfId="33" applyFont="1" applyFill="1" applyBorder="1"/>
    <xf numFmtId="0" fontId="30" fillId="0" borderId="11" xfId="54" applyFont="1" applyFill="1" applyBorder="1"/>
    <xf numFmtId="168" fontId="25" fillId="0" borderId="11" xfId="31" applyNumberFormat="1" applyFont="1" applyFill="1" applyBorder="1" applyAlignment="1" applyProtection="1">
      <alignment horizontal="right" indent="1"/>
    </xf>
    <xf numFmtId="168" fontId="26" fillId="0" borderId="11" xfId="37" applyNumberFormat="1" applyFont="1" applyFill="1" applyBorder="1" applyAlignment="1" applyProtection="1">
      <alignment horizontal="right" vertical="center"/>
    </xf>
    <xf numFmtId="167" fontId="25" fillId="0" borderId="11" xfId="37" applyFont="1" applyFill="1" applyBorder="1" applyAlignment="1">
      <alignment vertical="center"/>
    </xf>
    <xf numFmtId="168" fontId="23" fillId="0" borderId="11" xfId="37" applyNumberFormat="1" applyFont="1" applyFill="1" applyBorder="1" applyAlignment="1" applyProtection="1">
      <alignment horizontal="right" vertical="center"/>
    </xf>
    <xf numFmtId="168" fontId="25" fillId="0" borderId="11" xfId="37" applyNumberFormat="1" applyFont="1" applyFill="1" applyBorder="1" applyAlignment="1">
      <alignment horizontal="right" vertical="center"/>
    </xf>
    <xf numFmtId="0" fontId="25" fillId="0" borderId="11" xfId="30" applyFont="1" applyFill="1" applyBorder="1" applyAlignment="1">
      <alignment horizontal="right" indent="1"/>
    </xf>
    <xf numFmtId="15" fontId="24" fillId="0" borderId="11" xfId="30" quotePrefix="1" applyNumberFormat="1" applyFont="1" applyFill="1" applyBorder="1" applyAlignment="1">
      <alignment horizontal="right" indent="1"/>
    </xf>
    <xf numFmtId="0" fontId="25" fillId="0" borderId="0" xfId="30" applyFont="1" applyFill="1" applyBorder="1"/>
    <xf numFmtId="0" fontId="24" fillId="0" borderId="11" xfId="54" applyFont="1" applyFill="1" applyBorder="1"/>
    <xf numFmtId="0" fontId="24" fillId="0" borderId="20" xfId="54" applyFont="1" applyFill="1" applyBorder="1"/>
    <xf numFmtId="0" fontId="24" fillId="0" borderId="19" xfId="54" applyFont="1" applyFill="1" applyBorder="1"/>
    <xf numFmtId="37" fontId="25" fillId="5" borderId="0" xfId="0" applyNumberFormat="1" applyFont="1" applyFill="1" applyBorder="1" applyAlignment="1" applyProtection="1">
      <alignment vertical="center"/>
    </xf>
    <xf numFmtId="166" fontId="11" fillId="5" borderId="0" xfId="49" applyNumberFormat="1" applyFont="1" applyFill="1" applyBorder="1"/>
    <xf numFmtId="10" fontId="25" fillId="5" borderId="11" xfId="49" applyNumberFormat="1" applyFont="1" applyFill="1" applyBorder="1" applyAlignment="1" applyProtection="1">
      <alignment horizontal="right" indent="1"/>
    </xf>
    <xf numFmtId="49" fontId="24" fillId="8" borderId="11" xfId="39" quotePrefix="1" applyNumberFormat="1" applyFont="1" applyFill="1" applyBorder="1" applyAlignment="1" applyProtection="1">
      <alignment horizontal="center"/>
    </xf>
    <xf numFmtId="37" fontId="25" fillId="0" borderId="0" xfId="32" applyNumberFormat="1" applyFont="1" applyFill="1" applyBorder="1" applyAlignment="1" applyProtection="1">
      <alignment horizontal="left" vertical="center"/>
    </xf>
    <xf numFmtId="37" fontId="23" fillId="0" borderId="0" xfId="0" applyNumberFormat="1" applyFont="1" applyFill="1" applyBorder="1" applyAlignment="1" applyProtection="1">
      <alignment vertical="center"/>
    </xf>
    <xf numFmtId="37" fontId="26" fillId="0" borderId="0" xfId="0" applyNumberFormat="1" applyFont="1" applyFill="1" applyBorder="1" applyAlignment="1" applyProtection="1">
      <alignment vertical="center"/>
    </xf>
    <xf numFmtId="37" fontId="24" fillId="7" borderId="24" xfId="35" applyNumberFormat="1" applyFont="1" applyFill="1" applyBorder="1" applyAlignment="1" applyProtection="1">
      <alignment horizontal="left" vertical="center"/>
    </xf>
    <xf numFmtId="0" fontId="25" fillId="7" borderId="17" xfId="32" applyFont="1" applyFill="1" applyBorder="1" applyAlignment="1">
      <alignment vertical="center"/>
    </xf>
    <xf numFmtId="167" fontId="24" fillId="8" borderId="65" xfId="39" applyNumberFormat="1" applyFont="1" applyFill="1" applyBorder="1" applyAlignment="1" applyProtection="1">
      <alignment horizontal="center" vertical="center"/>
    </xf>
    <xf numFmtId="167" fontId="26" fillId="7" borderId="24" xfId="39" applyFont="1" applyFill="1" applyBorder="1" applyProtection="1"/>
    <xf numFmtId="167" fontId="23" fillId="7" borderId="17" xfId="39" applyFont="1" applyFill="1" applyBorder="1" applyAlignment="1" applyProtection="1">
      <alignment horizontal="center"/>
    </xf>
    <xf numFmtId="167" fontId="26" fillId="7" borderId="22" xfId="39" applyFont="1" applyFill="1" applyBorder="1" applyAlignment="1" applyProtection="1">
      <alignment horizontal="left"/>
    </xf>
    <xf numFmtId="167" fontId="23" fillId="7" borderId="23" xfId="39" applyFont="1" applyFill="1" applyBorder="1" applyProtection="1"/>
    <xf numFmtId="167" fontId="26" fillId="7" borderId="5" xfId="39" applyFont="1" applyFill="1" applyBorder="1" applyProtection="1"/>
    <xf numFmtId="0" fontId="23" fillId="6" borderId="22" xfId="33" applyFont="1" applyFill="1" applyBorder="1" applyProtection="1"/>
    <xf numFmtId="37" fontId="24" fillId="5" borderId="22" xfId="33" applyNumberFormat="1" applyFont="1" applyFill="1" applyBorder="1" applyProtection="1"/>
    <xf numFmtId="37" fontId="25" fillId="5" borderId="22" xfId="33" applyNumberFormat="1" applyFont="1" applyFill="1" applyBorder="1" applyProtection="1"/>
    <xf numFmtId="37" fontId="25" fillId="5" borderId="23" xfId="33" applyNumberFormat="1" applyFont="1" applyFill="1" applyBorder="1" applyProtection="1"/>
    <xf numFmtId="168" fontId="25" fillId="5" borderId="15" xfId="33" applyNumberFormat="1" applyFont="1" applyFill="1" applyBorder="1" applyAlignment="1" applyProtection="1">
      <alignment horizontal="right" indent="1"/>
    </xf>
    <xf numFmtId="168" fontId="25" fillId="7" borderId="15" xfId="33" applyNumberFormat="1" applyFont="1" applyFill="1" applyBorder="1" applyAlignment="1" applyProtection="1">
      <alignment horizontal="right" indent="1"/>
    </xf>
    <xf numFmtId="37" fontId="25" fillId="9" borderId="22" xfId="33" applyNumberFormat="1" applyFont="1" applyFill="1" applyBorder="1" applyProtection="1"/>
    <xf numFmtId="37" fontId="24" fillId="9" borderId="67" xfId="33" applyNumberFormat="1" applyFont="1" applyFill="1" applyBorder="1" applyProtection="1"/>
    <xf numFmtId="0" fontId="25" fillId="9" borderId="22" xfId="33" applyFont="1" applyFill="1" applyBorder="1"/>
    <xf numFmtId="0" fontId="25" fillId="5" borderId="22" xfId="33" applyFont="1" applyFill="1" applyBorder="1"/>
    <xf numFmtId="37" fontId="24" fillId="9" borderId="22" xfId="33" applyNumberFormat="1" applyFont="1" applyFill="1" applyBorder="1" applyProtection="1"/>
    <xf numFmtId="37" fontId="24" fillId="9" borderId="23" xfId="33" applyNumberFormat="1" applyFont="1" applyFill="1" applyBorder="1" applyProtection="1"/>
    <xf numFmtId="37" fontId="24" fillId="9" borderId="5" xfId="33" applyNumberFormat="1" applyFont="1" applyFill="1" applyBorder="1" applyProtection="1"/>
    <xf numFmtId="166" fontId="24" fillId="9" borderId="15" xfId="49" applyNumberFormat="1" applyFont="1" applyFill="1" applyBorder="1" applyAlignment="1" applyProtection="1">
      <alignment horizontal="right" indent="1"/>
    </xf>
    <xf numFmtId="49" fontId="24" fillId="8" borderId="66" xfId="39" applyNumberFormat="1" applyFont="1" applyFill="1" applyBorder="1" applyAlignment="1" applyProtection="1">
      <alignment horizontal="center"/>
    </xf>
    <xf numFmtId="0" fontId="25" fillId="7" borderId="17" xfId="0" applyFont="1" applyFill="1" applyBorder="1" applyAlignment="1">
      <alignment vertical="center"/>
    </xf>
    <xf numFmtId="0" fontId="24" fillId="10" borderId="17" xfId="36" applyFont="1" applyFill="1" applyBorder="1" applyAlignment="1">
      <alignment vertical="center"/>
    </xf>
    <xf numFmtId="0" fontId="24" fillId="7" borderId="22" xfId="36" applyFont="1" applyFill="1" applyBorder="1" applyAlignment="1" applyProtection="1">
      <alignment horizontal="left" vertical="center"/>
    </xf>
    <xf numFmtId="0" fontId="25" fillId="10" borderId="23" xfId="38" applyFont="1" applyFill="1" applyBorder="1" applyAlignment="1">
      <alignment vertical="center"/>
    </xf>
    <xf numFmtId="0" fontId="25" fillId="7" borderId="5" xfId="0" applyFont="1" applyFill="1" applyBorder="1" applyAlignment="1">
      <alignment vertical="center"/>
    </xf>
    <xf numFmtId="0" fontId="25" fillId="10" borderId="5" xfId="36" applyFont="1" applyFill="1" applyBorder="1" applyAlignment="1">
      <alignment vertical="center"/>
    </xf>
    <xf numFmtId="0" fontId="25" fillId="5" borderId="22" xfId="0" applyFont="1" applyFill="1" applyBorder="1" applyAlignment="1">
      <alignment vertical="center"/>
    </xf>
    <xf numFmtId="167" fontId="25" fillId="7" borderId="66" xfId="37" applyFont="1" applyFill="1" applyBorder="1" applyAlignment="1">
      <alignment vertical="center"/>
    </xf>
    <xf numFmtId="0" fontId="31" fillId="5" borderId="22" xfId="0" applyNumberFormat="1" applyFont="1" applyFill="1" applyBorder="1" applyAlignment="1">
      <alignment vertical="center"/>
    </xf>
    <xf numFmtId="168" fontId="26" fillId="7" borderId="66" xfId="37" applyNumberFormat="1" applyFont="1" applyFill="1" applyBorder="1" applyAlignment="1" applyProtection="1">
      <alignment horizontal="right" vertical="center"/>
    </xf>
    <xf numFmtId="0" fontId="24" fillId="5" borderId="22" xfId="0" applyNumberFormat="1" applyFont="1" applyFill="1" applyBorder="1" applyAlignment="1">
      <alignment vertical="center"/>
    </xf>
    <xf numFmtId="0" fontId="25" fillId="5" borderId="22" xfId="0" applyFont="1" applyFill="1" applyBorder="1" applyAlignment="1">
      <alignment vertical="center" wrapText="1"/>
    </xf>
    <xf numFmtId="168" fontId="23" fillId="7" borderId="66" xfId="37" applyNumberFormat="1" applyFont="1" applyFill="1" applyBorder="1" applyAlignment="1" applyProtection="1">
      <alignment horizontal="right" vertical="center"/>
    </xf>
    <xf numFmtId="168" fontId="25" fillId="7" borderId="66" xfId="37" applyNumberFormat="1" applyFont="1" applyFill="1" applyBorder="1" applyAlignment="1">
      <alignment horizontal="right" vertical="center"/>
    </xf>
    <xf numFmtId="0" fontId="24" fillId="9" borderId="22" xfId="0" applyNumberFormat="1" applyFont="1" applyFill="1" applyBorder="1" applyAlignment="1">
      <alignment vertical="center"/>
    </xf>
    <xf numFmtId="168" fontId="26" fillId="9" borderId="66" xfId="37" applyNumberFormat="1" applyFont="1" applyFill="1" applyBorder="1" applyAlignment="1" applyProtection="1">
      <alignment horizontal="right" vertical="center"/>
    </xf>
    <xf numFmtId="0" fontId="34" fillId="0" borderId="0" xfId="0" applyFont="1" applyBorder="1" applyAlignment="1">
      <alignment vertical="center"/>
    </xf>
    <xf numFmtId="0" fontId="25" fillId="5" borderId="22" xfId="36" applyFont="1" applyFill="1" applyBorder="1" applyAlignment="1">
      <alignment vertical="center"/>
    </xf>
    <xf numFmtId="167" fontId="25" fillId="5" borderId="22" xfId="37" applyFont="1" applyFill="1" applyBorder="1" applyAlignment="1">
      <alignment vertical="center"/>
    </xf>
    <xf numFmtId="0" fontId="24" fillId="5" borderId="22" xfId="36" applyFont="1" applyFill="1" applyBorder="1" applyAlignment="1">
      <alignment vertical="center"/>
    </xf>
    <xf numFmtId="0" fontId="24" fillId="5" borderId="69" xfId="0" applyNumberFormat="1" applyFont="1" applyFill="1" applyBorder="1" applyAlignment="1">
      <alignment vertical="center"/>
    </xf>
    <xf numFmtId="0" fontId="32" fillId="0" borderId="0" xfId="30" applyFont="1" applyFill="1" applyBorder="1"/>
    <xf numFmtId="0" fontId="24" fillId="0" borderId="0" xfId="30" applyFont="1" applyFill="1" applyBorder="1"/>
    <xf numFmtId="0" fontId="27" fillId="0" borderId="0" xfId="48" applyFont="1" applyFill="1" applyBorder="1"/>
    <xf numFmtId="0" fontId="27" fillId="0" borderId="0" xfId="30" applyFont="1" applyFill="1" applyBorder="1"/>
    <xf numFmtId="0" fontId="25" fillId="0" borderId="0" xfId="48" applyFont="1" applyFill="1" applyBorder="1"/>
    <xf numFmtId="0" fontId="25" fillId="0" borderId="0" xfId="32" applyFont="1" applyFill="1" applyBorder="1" applyAlignment="1">
      <alignment vertical="top"/>
    </xf>
    <xf numFmtId="0" fontId="33" fillId="0" borderId="0" xfId="30" applyFont="1" applyFill="1" applyBorder="1"/>
    <xf numFmtId="0" fontId="25" fillId="0" borderId="0" xfId="30" applyFont="1" applyFill="1"/>
    <xf numFmtId="0" fontId="11" fillId="0" borderId="0" xfId="30" applyFont="1" applyFill="1"/>
    <xf numFmtId="169" fontId="0" fillId="5" borderId="0" xfId="0" applyNumberFormat="1" applyFill="1"/>
    <xf numFmtId="0" fontId="0" fillId="0" borderId="0" xfId="0" applyBorder="1"/>
    <xf numFmtId="0" fontId="0" fillId="0" borderId="10" xfId="0" applyBorder="1"/>
    <xf numFmtId="37" fontId="24" fillId="5" borderId="0" xfId="32" applyNumberFormat="1" applyFont="1" applyFill="1" applyBorder="1" applyAlignment="1" applyProtection="1">
      <alignment horizontal="left" vertical="center"/>
    </xf>
    <xf numFmtId="0" fontId="0" fillId="0" borderId="6" xfId="0" applyBorder="1"/>
    <xf numFmtId="0" fontId="0" fillId="0" borderId="0" xfId="0" applyFill="1" applyBorder="1"/>
    <xf numFmtId="0" fontId="10" fillId="0" borderId="0" xfId="0" applyFont="1"/>
    <xf numFmtId="0" fontId="10" fillId="0" borderId="0" xfId="0" applyFont="1" applyFill="1" applyBorder="1"/>
    <xf numFmtId="0" fontId="10" fillId="9" borderId="0" xfId="0" applyFont="1" applyFill="1"/>
    <xf numFmtId="37" fontId="146" fillId="5" borderId="0" xfId="53" applyNumberFormat="1" applyFont="1" applyFill="1" applyBorder="1" applyProtection="1"/>
    <xf numFmtId="37" fontId="147" fillId="5" borderId="0" xfId="53" applyNumberFormat="1" applyFont="1" applyFill="1" applyBorder="1" applyProtection="1"/>
    <xf numFmtId="0" fontId="7" fillId="0" borderId="0" xfId="0" applyFont="1" applyFill="1" applyBorder="1"/>
    <xf numFmtId="37" fontId="147" fillId="7" borderId="0" xfId="53" applyNumberFormat="1" applyFont="1" applyFill="1" applyBorder="1" applyProtection="1"/>
    <xf numFmtId="0" fontId="22" fillId="0" borderId="0" xfId="32" applyFont="1" applyFill="1" applyBorder="1" applyAlignment="1">
      <alignment vertical="center" wrapText="1"/>
    </xf>
    <xf numFmtId="0" fontId="23" fillId="5" borderId="72" xfId="0" applyFont="1" applyFill="1" applyBorder="1" applyAlignment="1" applyProtection="1">
      <alignment vertical="center"/>
    </xf>
    <xf numFmtId="37" fontId="146" fillId="0" borderId="0" xfId="53" applyNumberFormat="1" applyFont="1" applyFill="1" applyBorder="1" applyProtection="1"/>
    <xf numFmtId="165" fontId="23" fillId="0" borderId="0" xfId="53" applyNumberFormat="1" applyFont="1" applyFill="1" applyBorder="1" applyAlignment="1" applyProtection="1">
      <alignment horizontal="right" vertical="center"/>
    </xf>
    <xf numFmtId="0" fontId="22" fillId="9" borderId="72" xfId="32" applyFont="1" applyFill="1" applyBorder="1" applyAlignment="1">
      <alignment vertical="center"/>
    </xf>
    <xf numFmtId="0" fontId="25" fillId="5" borderId="72" xfId="32" applyFont="1" applyFill="1" applyBorder="1" applyAlignment="1">
      <alignment vertical="center"/>
    </xf>
    <xf numFmtId="37" fontId="150" fillId="7" borderId="72" xfId="53" applyNumberFormat="1" applyFont="1" applyFill="1" applyBorder="1" applyProtection="1"/>
    <xf numFmtId="37" fontId="147" fillId="9" borderId="72" xfId="53" applyNumberFormat="1" applyFont="1" applyFill="1" applyBorder="1" applyProtection="1"/>
    <xf numFmtId="37" fontId="23" fillId="9" borderId="72" xfId="0" applyNumberFormat="1" applyFont="1" applyFill="1" applyBorder="1" applyAlignment="1" applyProtection="1">
      <alignment vertical="center"/>
    </xf>
    <xf numFmtId="167" fontId="147" fillId="0" borderId="0" xfId="53" applyNumberFormat="1" applyFont="1" applyFill="1" applyBorder="1" applyProtection="1"/>
    <xf numFmtId="37" fontId="147" fillId="5" borderId="71" xfId="53" applyNumberFormat="1" applyFont="1" applyFill="1" applyBorder="1" applyProtection="1"/>
    <xf numFmtId="37" fontId="23" fillId="0" borderId="0" xfId="53" applyNumberFormat="1" applyFont="1" applyFill="1" applyBorder="1" applyProtection="1"/>
    <xf numFmtId="37" fontId="146" fillId="5" borderId="71" xfId="53" applyNumberFormat="1" applyFont="1" applyFill="1" applyBorder="1" applyProtection="1"/>
    <xf numFmtId="37" fontId="25" fillId="0" borderId="0" xfId="0" applyNumberFormat="1" applyFont="1" applyFill="1" applyBorder="1" applyAlignment="1" applyProtection="1">
      <alignment vertical="center"/>
    </xf>
    <xf numFmtId="37" fontId="26" fillId="9" borderId="72" xfId="0" applyNumberFormat="1" applyFont="1" applyFill="1" applyBorder="1" applyAlignment="1" applyProtection="1">
      <alignment vertical="center"/>
    </xf>
    <xf numFmtId="0" fontId="25" fillId="9" borderId="7" xfId="32" applyFont="1" applyFill="1" applyBorder="1" applyAlignment="1">
      <alignment vertical="center"/>
    </xf>
    <xf numFmtId="0" fontId="10" fillId="7" borderId="72" xfId="0" applyFont="1" applyFill="1" applyBorder="1"/>
    <xf numFmtId="37" fontId="146" fillId="0" borderId="71" xfId="53" applyNumberFormat="1" applyFont="1" applyFill="1" applyBorder="1" applyProtection="1"/>
    <xf numFmtId="37" fontId="149" fillId="9" borderId="0" xfId="0" applyNumberFormat="1" applyFont="1" applyFill="1" applyBorder="1" applyAlignment="1" applyProtection="1">
      <alignment vertical="center"/>
    </xf>
    <xf numFmtId="37" fontId="149" fillId="0" borderId="0" xfId="53" applyNumberFormat="1" applyFont="1" applyFill="1" applyBorder="1" applyProtection="1"/>
    <xf numFmtId="37" fontId="148" fillId="9" borderId="0" xfId="0" applyNumberFormat="1" applyFont="1" applyFill="1" applyBorder="1" applyAlignment="1" applyProtection="1">
      <alignment vertical="center"/>
    </xf>
    <xf numFmtId="167" fontId="148" fillId="8" borderId="65" xfId="39" applyNumberFormat="1" applyFont="1" applyFill="1" applyBorder="1" applyAlignment="1" applyProtection="1">
      <alignment horizontal="center" vertical="center"/>
    </xf>
    <xf numFmtId="37" fontId="148" fillId="8" borderId="11" xfId="39" applyNumberFormat="1" applyFont="1" applyFill="1" applyBorder="1" applyAlignment="1" applyProtection="1">
      <alignment horizontal="center" vertical="center"/>
    </xf>
    <xf numFmtId="37" fontId="148" fillId="9" borderId="0" xfId="32" applyNumberFormat="1" applyFont="1" applyFill="1" applyBorder="1" applyAlignment="1" applyProtection="1">
      <alignment horizontal="left" vertical="center"/>
    </xf>
    <xf numFmtId="37" fontId="149" fillId="5" borderId="0" xfId="53" applyNumberFormat="1" applyFont="1" applyFill="1" applyBorder="1" applyProtection="1"/>
    <xf numFmtId="0" fontId="148" fillId="7" borderId="0" xfId="32" applyFont="1" applyFill="1" applyBorder="1" applyAlignment="1">
      <alignment vertical="center"/>
    </xf>
    <xf numFmtId="165" fontId="24" fillId="0" borderId="0" xfId="30" applyNumberFormat="1" applyFont="1" applyFill="1" applyBorder="1" applyAlignment="1">
      <alignment horizontal="right" indent="1"/>
    </xf>
    <xf numFmtId="4" fontId="29" fillId="0" borderId="0" xfId="0" applyNumberFormat="1" applyFont="1" applyFill="1" applyBorder="1" applyAlignment="1">
      <alignment horizontal="right" vertical="center"/>
    </xf>
    <xf numFmtId="166" fontId="25" fillId="0" borderId="0" xfId="49" applyNumberFormat="1" applyFont="1" applyFill="1" applyBorder="1" applyAlignment="1">
      <alignment horizontal="right" indent="1"/>
    </xf>
    <xf numFmtId="0" fontId="153" fillId="0" borderId="0" xfId="30" applyFont="1" applyFill="1" applyBorder="1" applyAlignment="1">
      <alignment vertical="center"/>
    </xf>
    <xf numFmtId="167" fontId="28" fillId="0" borderId="0" xfId="37" applyFont="1" applyFill="1" applyBorder="1" applyAlignment="1">
      <alignment vertical="center"/>
    </xf>
    <xf numFmtId="49" fontId="24" fillId="0" borderId="0" xfId="30" applyNumberFormat="1" applyFont="1" applyFill="1" applyBorder="1"/>
    <xf numFmtId="166" fontId="25" fillId="0" borderId="73" xfId="49" applyNumberFormat="1" applyFont="1" applyFill="1" applyBorder="1" applyAlignment="1">
      <alignment horizontal="right" indent="1"/>
    </xf>
    <xf numFmtId="167" fontId="29" fillId="0" borderId="0" xfId="37" applyFont="1" applyFill="1" applyBorder="1" applyAlignment="1">
      <alignment vertical="center"/>
    </xf>
    <xf numFmtId="0" fontId="29" fillId="0" borderId="0" xfId="36" applyFont="1" applyFill="1" applyBorder="1" applyAlignment="1">
      <alignment vertical="center"/>
    </xf>
    <xf numFmtId="168" fontId="28" fillId="0" borderId="0" xfId="37" applyNumberFormat="1" applyFont="1" applyFill="1" applyBorder="1" applyAlignment="1">
      <alignment horizontal="right" vertical="center"/>
    </xf>
    <xf numFmtId="168" fontId="28" fillId="0" borderId="0" xfId="37" applyNumberFormat="1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>
      <alignment vertical="center" wrapText="1"/>
    </xf>
    <xf numFmtId="165" fontId="31" fillId="0" borderId="0" xfId="30" applyNumberFormat="1" applyFont="1" applyFill="1" applyBorder="1"/>
    <xf numFmtId="3" fontId="28" fillId="0" borderId="0" xfId="36" applyNumberFormat="1" applyFont="1" applyFill="1" applyBorder="1" applyAlignment="1">
      <alignment horizontal="right" vertical="center"/>
    </xf>
    <xf numFmtId="3" fontId="29" fillId="0" borderId="0" xfId="37" applyNumberFormat="1" applyFont="1" applyFill="1" applyBorder="1" applyAlignment="1" applyProtection="1">
      <alignment horizontal="right" vertical="center"/>
    </xf>
    <xf numFmtId="165" fontId="25" fillId="0" borderId="73" xfId="30" applyNumberFormat="1" applyFont="1" applyFill="1" applyBorder="1" applyAlignment="1">
      <alignment horizontal="right" indent="1"/>
    </xf>
    <xf numFmtId="0" fontId="28" fillId="0" borderId="0" xfId="0" applyFont="1" applyFill="1" applyBorder="1" applyAlignment="1">
      <alignment vertical="center"/>
    </xf>
    <xf numFmtId="0" fontId="25" fillId="0" borderId="0" xfId="34" applyFont="1" applyFill="1" applyBorder="1" applyAlignment="1">
      <alignment horizontal="left"/>
    </xf>
    <xf numFmtId="167" fontId="154" fillId="0" borderId="0" xfId="37" applyFont="1" applyFill="1" applyBorder="1" applyAlignment="1">
      <alignment vertical="center"/>
    </xf>
    <xf numFmtId="0" fontId="24" fillId="0" borderId="73" xfId="30" applyFont="1" applyFill="1" applyBorder="1"/>
    <xf numFmtId="168" fontId="29" fillId="0" borderId="0" xfId="0" applyNumberFormat="1" applyFont="1" applyFill="1" applyBorder="1" applyAlignment="1">
      <alignment horizontal="right" vertical="center"/>
    </xf>
    <xf numFmtId="0" fontId="152" fillId="0" borderId="0" xfId="0" applyFont="1" applyFill="1" applyBorder="1" applyAlignment="1">
      <alignment vertical="center"/>
    </xf>
    <xf numFmtId="165" fontId="25" fillId="0" borderId="0" xfId="30" applyNumberFormat="1" applyFont="1" applyFill="1" applyBorder="1"/>
    <xf numFmtId="15" fontId="29" fillId="0" borderId="0" xfId="30" applyNumberFormat="1" applyFont="1" applyFill="1" applyBorder="1" applyAlignment="1">
      <alignment horizontal="left" vertical="center"/>
    </xf>
    <xf numFmtId="3" fontId="24" fillId="0" borderId="0" xfId="30" applyNumberFormat="1" applyFont="1" applyFill="1" applyBorder="1" applyAlignment="1">
      <alignment horizontal="right" indent="1"/>
    </xf>
    <xf numFmtId="0" fontId="29" fillId="0" borderId="0" xfId="0" applyNumberFormat="1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8" fillId="0" borderId="0" xfId="36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1" fillId="0" borderId="0" xfId="30" applyFont="1" applyFill="1" applyBorder="1"/>
    <xf numFmtId="168" fontId="29" fillId="0" borderId="0" xfId="37" applyNumberFormat="1" applyFont="1" applyFill="1" applyBorder="1" applyAlignment="1" applyProtection="1">
      <alignment horizontal="right" vertical="center"/>
    </xf>
    <xf numFmtId="166" fontId="25" fillId="0" borderId="0" xfId="30" applyNumberFormat="1" applyFont="1" applyFill="1" applyBorder="1" applyAlignment="1">
      <alignment horizontal="right" indent="1"/>
    </xf>
    <xf numFmtId="3" fontId="24" fillId="7" borderId="66" xfId="587" applyNumberFormat="1" applyFont="1" applyFill="1" applyBorder="1" applyAlignment="1">
      <alignment horizontal="right" indent="1"/>
    </xf>
    <xf numFmtId="165" fontId="24" fillId="7" borderId="70" xfId="30" applyNumberFormat="1" applyFont="1" applyFill="1" applyBorder="1" applyAlignment="1">
      <alignment horizontal="right" indent="1"/>
    </xf>
    <xf numFmtId="1" fontId="24" fillId="7" borderId="66" xfId="30" applyNumberFormat="1" applyFont="1" applyFill="1" applyBorder="1" applyAlignment="1">
      <alignment horizontal="right" indent="1"/>
    </xf>
    <xf numFmtId="166" fontId="24" fillId="7" borderId="66" xfId="49" applyNumberFormat="1" applyFont="1" applyFill="1" applyBorder="1" applyAlignment="1">
      <alignment horizontal="right" indent="1"/>
    </xf>
    <xf numFmtId="3" fontId="24" fillId="7" borderId="70" xfId="30" applyNumberFormat="1" applyFont="1" applyFill="1" applyBorder="1" applyAlignment="1">
      <alignment horizontal="right" indent="1"/>
    </xf>
    <xf numFmtId="165" fontId="24" fillId="7" borderId="66" xfId="30" applyNumberFormat="1" applyFont="1" applyFill="1" applyBorder="1" applyAlignment="1">
      <alignment horizontal="right" indent="1"/>
    </xf>
    <xf numFmtId="3" fontId="25" fillId="7" borderId="66" xfId="30" applyNumberFormat="1" applyFont="1" applyFill="1" applyBorder="1" applyAlignment="1">
      <alignment horizontal="right" indent="1"/>
    </xf>
    <xf numFmtId="3" fontId="24" fillId="7" borderId="66" xfId="30" applyNumberFormat="1" applyFont="1" applyFill="1" applyBorder="1" applyAlignment="1">
      <alignment horizontal="right" indent="1"/>
    </xf>
    <xf numFmtId="0" fontId="25" fillId="9" borderId="66" xfId="30" applyFont="1" applyFill="1" applyBorder="1" applyAlignment="1">
      <alignment horizontal="right" indent="1"/>
    </xf>
    <xf numFmtId="3" fontId="24" fillId="7" borderId="66" xfId="49" applyNumberFormat="1" applyFont="1" applyFill="1" applyBorder="1" applyAlignment="1">
      <alignment horizontal="right" indent="1"/>
    </xf>
    <xf numFmtId="166" fontId="25" fillId="10" borderId="66" xfId="49" applyNumberFormat="1" applyFont="1" applyFill="1" applyBorder="1" applyAlignment="1">
      <alignment horizontal="right" indent="1"/>
    </xf>
    <xf numFmtId="166" fontId="24" fillId="10" borderId="66" xfId="49" applyNumberFormat="1" applyFont="1" applyFill="1" applyBorder="1" applyAlignment="1">
      <alignment horizontal="right" indent="1"/>
    </xf>
    <xf numFmtId="3" fontId="25" fillId="10" borderId="66" xfId="30" applyNumberFormat="1" applyFont="1" applyFill="1" applyBorder="1" applyAlignment="1">
      <alignment horizontal="right" indent="1"/>
    </xf>
    <xf numFmtId="3" fontId="24" fillId="10" borderId="66" xfId="30" applyNumberFormat="1" applyFont="1" applyFill="1" applyBorder="1" applyAlignment="1">
      <alignment horizontal="right" indent="1"/>
    </xf>
    <xf numFmtId="166" fontId="24" fillId="7" borderId="66" xfId="30" applyNumberFormat="1" applyFont="1" applyFill="1" applyBorder="1" applyAlignment="1">
      <alignment horizontal="right" indent="1"/>
    </xf>
    <xf numFmtId="166" fontId="25" fillId="9" borderId="66" xfId="49" applyNumberFormat="1" applyFont="1" applyFill="1" applyBorder="1" applyAlignment="1">
      <alignment horizontal="right" indent="1"/>
    </xf>
    <xf numFmtId="15" fontId="24" fillId="7" borderId="66" xfId="30" quotePrefix="1" applyNumberFormat="1" applyFont="1" applyFill="1" applyBorder="1" applyAlignment="1">
      <alignment horizontal="right" indent="1"/>
    </xf>
    <xf numFmtId="0" fontId="25" fillId="7" borderId="66" xfId="30" applyFont="1" applyFill="1" applyBorder="1" applyAlignment="1">
      <alignment horizontal="right" indent="1"/>
    </xf>
    <xf numFmtId="166" fontId="25" fillId="7" borderId="66" xfId="49" applyNumberFormat="1" applyFont="1" applyFill="1" applyBorder="1" applyAlignment="1">
      <alignment horizontal="right" indent="1"/>
    </xf>
    <xf numFmtId="165" fontId="25" fillId="7" borderId="66" xfId="30" applyNumberFormat="1" applyFont="1" applyFill="1" applyBorder="1" applyAlignment="1">
      <alignment horizontal="right" indent="1"/>
    </xf>
    <xf numFmtId="169" fontId="0" fillId="5" borderId="0" xfId="0" applyNumberFormat="1" applyFill="1" applyBorder="1"/>
    <xf numFmtId="37" fontId="25" fillId="5" borderId="72" xfId="32" applyNumberFormat="1" applyFont="1" applyFill="1" applyBorder="1" applyAlignment="1" applyProtection="1">
      <alignment horizontal="left" vertical="center"/>
    </xf>
    <xf numFmtId="37" fontId="23" fillId="5" borderId="72" xfId="0" applyNumberFormat="1" applyFont="1" applyFill="1" applyBorder="1" applyAlignment="1" applyProtection="1">
      <alignment vertical="center"/>
    </xf>
    <xf numFmtId="168" fontId="148" fillId="5" borderId="11" xfId="31" applyNumberFormat="1" applyFont="1" applyFill="1" applyBorder="1" applyAlignment="1" applyProtection="1">
      <alignment horizontal="right" indent="1"/>
    </xf>
    <xf numFmtId="168" fontId="25" fillId="5" borderId="15" xfId="31" applyNumberFormat="1" applyFont="1" applyFill="1" applyBorder="1" applyAlignment="1" applyProtection="1">
      <alignment horizontal="right" indent="1"/>
    </xf>
    <xf numFmtId="0" fontId="150" fillId="5" borderId="0" xfId="31" applyFont="1" applyFill="1" applyBorder="1"/>
    <xf numFmtId="0" fontId="22" fillId="5" borderId="0" xfId="31" applyFont="1" applyFill="1" applyBorder="1"/>
    <xf numFmtId="15" fontId="31" fillId="5" borderId="22" xfId="30" applyNumberFormat="1" applyFont="1" applyFill="1" applyBorder="1" applyAlignment="1">
      <alignment horizontal="left" vertical="center"/>
    </xf>
    <xf numFmtId="3" fontId="25" fillId="0" borderId="11" xfId="36" applyNumberFormat="1" applyFont="1" applyFill="1" applyBorder="1" applyAlignment="1">
      <alignment horizontal="right" vertical="center"/>
    </xf>
    <xf numFmtId="3" fontId="25" fillId="7" borderId="66" xfId="36" applyNumberFormat="1" applyFont="1" applyFill="1" applyBorder="1" applyAlignment="1">
      <alignment horizontal="right" vertical="center"/>
    </xf>
    <xf numFmtId="0" fontId="24" fillId="5" borderId="25" xfId="36" applyFont="1" applyFill="1" applyBorder="1" applyAlignment="1">
      <alignment vertical="center"/>
    </xf>
    <xf numFmtId="0" fontId="24" fillId="5" borderId="9" xfId="0" applyFont="1" applyFill="1" applyBorder="1" applyAlignment="1">
      <alignment vertical="center"/>
    </xf>
    <xf numFmtId="0" fontId="24" fillId="5" borderId="9" xfId="0" applyNumberFormat="1" applyFont="1" applyFill="1" applyBorder="1" applyAlignment="1">
      <alignment vertical="center"/>
    </xf>
    <xf numFmtId="4" fontId="24" fillId="0" borderId="74" xfId="0" applyNumberFormat="1" applyFont="1" applyFill="1" applyBorder="1" applyAlignment="1">
      <alignment horizontal="right" vertical="center"/>
    </xf>
    <xf numFmtId="4" fontId="24" fillId="7" borderId="68" xfId="0" applyNumberFormat="1" applyFont="1" applyFill="1" applyBorder="1" applyAlignment="1">
      <alignment horizontal="right" vertical="center"/>
    </xf>
    <xf numFmtId="0" fontId="25" fillId="5" borderId="72" xfId="0" applyFont="1" applyFill="1" applyBorder="1" applyAlignment="1">
      <alignment vertical="center"/>
    </xf>
    <xf numFmtId="0" fontId="10" fillId="0" borderId="0" xfId="0" applyFont="1" applyBorder="1"/>
    <xf numFmtId="37" fontId="156" fillId="5" borderId="0" xfId="0" applyNumberFormat="1" applyFont="1" applyFill="1" applyBorder="1" applyAlignment="1" applyProtection="1">
      <alignment vertical="center"/>
    </xf>
    <xf numFmtId="0" fontId="157" fillId="0" borderId="0" xfId="0" applyFont="1" applyFill="1" applyBorder="1"/>
    <xf numFmtId="0" fontId="157" fillId="0" borderId="0" xfId="0" applyFont="1"/>
    <xf numFmtId="0" fontId="159" fillId="0" borderId="0" xfId="0" applyFont="1" applyFill="1" applyBorder="1"/>
    <xf numFmtId="0" fontId="159" fillId="0" borderId="0" xfId="0" applyFont="1"/>
    <xf numFmtId="37" fontId="155" fillId="5" borderId="71" xfId="53" applyNumberFormat="1" applyFont="1" applyFill="1" applyBorder="1" applyProtection="1"/>
    <xf numFmtId="37" fontId="156" fillId="0" borderId="0" xfId="0" applyNumberFormat="1" applyFont="1" applyFill="1" applyBorder="1" applyAlignment="1" applyProtection="1">
      <alignment vertical="center"/>
    </xf>
    <xf numFmtId="0" fontId="155" fillId="5" borderId="0" xfId="32" applyFont="1" applyFill="1" applyBorder="1" applyAlignment="1">
      <alignment vertical="center"/>
    </xf>
    <xf numFmtId="37" fontId="155" fillId="0" borderId="71" xfId="53" applyNumberFormat="1" applyFont="1" applyFill="1" applyBorder="1" applyProtection="1"/>
    <xf numFmtId="167" fontId="156" fillId="0" borderId="72" xfId="53" applyNumberFormat="1" applyFont="1" applyFill="1" applyBorder="1" applyProtection="1"/>
    <xf numFmtId="0" fontId="155" fillId="5" borderId="72" xfId="32" applyFont="1" applyFill="1" applyBorder="1" applyAlignment="1">
      <alignment vertical="center"/>
    </xf>
    <xf numFmtId="37" fontId="155" fillId="5" borderId="0" xfId="53" applyNumberFormat="1" applyFont="1" applyFill="1" applyBorder="1" applyProtection="1"/>
    <xf numFmtId="0" fontId="156" fillId="5" borderId="0" xfId="31" applyFont="1" applyFill="1" applyBorder="1"/>
    <xf numFmtId="0" fontId="161" fillId="4" borderId="0" xfId="31" applyFont="1" applyFill="1" applyBorder="1"/>
    <xf numFmtId="0" fontId="161" fillId="0" borderId="0" xfId="31" applyFont="1" applyFill="1" applyBorder="1"/>
    <xf numFmtId="0" fontId="155" fillId="5" borderId="0" xfId="31" applyFont="1" applyFill="1" applyBorder="1"/>
    <xf numFmtId="168" fontId="156" fillId="5" borderId="11" xfId="31" applyNumberFormat="1" applyFont="1" applyFill="1" applyBorder="1" applyAlignment="1" applyProtection="1">
      <alignment horizontal="right" indent="1"/>
    </xf>
    <xf numFmtId="37" fontId="148" fillId="7" borderId="11" xfId="38" applyNumberFormat="1" applyFont="1" applyFill="1" applyBorder="1" applyAlignment="1" applyProtection="1">
      <alignment horizontal="center" vertical="center"/>
    </xf>
    <xf numFmtId="165" fontId="25" fillId="5" borderId="17" xfId="0" applyNumberFormat="1" applyFont="1" applyFill="1" applyBorder="1" applyAlignment="1">
      <alignment horizontal="right" vertical="center"/>
    </xf>
    <xf numFmtId="0" fontId="24" fillId="5" borderId="9" xfId="31" applyFont="1" applyFill="1" applyBorder="1"/>
    <xf numFmtId="0" fontId="25" fillId="5" borderId="9" xfId="31" applyFont="1" applyFill="1" applyBorder="1"/>
    <xf numFmtId="0" fontId="161" fillId="5" borderId="0" xfId="31" applyFont="1" applyFill="1" applyBorder="1"/>
    <xf numFmtId="3" fontId="25" fillId="5" borderId="74" xfId="587" applyNumberFormat="1" applyFont="1" applyFill="1" applyBorder="1" applyAlignment="1">
      <alignment horizontal="right" indent="1"/>
    </xf>
    <xf numFmtId="0" fontId="11" fillId="4" borderId="11" xfId="31" applyFont="1" applyFill="1" applyBorder="1"/>
    <xf numFmtId="0" fontId="11" fillId="5" borderId="11" xfId="31" applyFont="1" applyFill="1" applyBorder="1"/>
    <xf numFmtId="168" fontId="24" fillId="5" borderId="65" xfId="31" applyNumberFormat="1" applyFont="1" applyFill="1" applyBorder="1" applyAlignment="1" applyProtection="1">
      <alignment horizontal="right" indent="1"/>
    </xf>
    <xf numFmtId="15" fontId="24" fillId="5" borderId="11" xfId="30" quotePrefix="1" applyNumberFormat="1" applyFont="1" applyFill="1" applyBorder="1" applyAlignment="1">
      <alignment horizontal="right" indent="1"/>
    </xf>
    <xf numFmtId="166" fontId="24" fillId="5" borderId="11" xfId="30" applyNumberFormat="1" applyFont="1" applyFill="1" applyBorder="1" applyAlignment="1">
      <alignment horizontal="right" indent="1"/>
    </xf>
    <xf numFmtId="3" fontId="24" fillId="5" borderId="11" xfId="49" applyNumberFormat="1" applyFont="1" applyFill="1" applyBorder="1" applyAlignment="1">
      <alignment horizontal="right" indent="1"/>
    </xf>
    <xf numFmtId="3" fontId="24" fillId="5" borderId="11" xfId="30" applyNumberFormat="1" applyFont="1" applyFill="1" applyBorder="1" applyAlignment="1">
      <alignment horizontal="right" indent="1"/>
    </xf>
    <xf numFmtId="3" fontId="25" fillId="5" borderId="11" xfId="30" applyNumberFormat="1" applyFont="1" applyFill="1" applyBorder="1" applyAlignment="1">
      <alignment horizontal="right" indent="1"/>
    </xf>
    <xf numFmtId="167" fontId="147" fillId="7" borderId="17" xfId="53" applyNumberFormat="1" applyFont="1" applyFill="1" applyBorder="1" applyProtection="1"/>
    <xf numFmtId="0" fontId="0" fillId="5" borderId="0" xfId="0" applyFill="1" applyBorder="1"/>
    <xf numFmtId="0" fontId="10" fillId="5" borderId="0" xfId="0" applyFont="1" applyFill="1" applyBorder="1"/>
    <xf numFmtId="0" fontId="157" fillId="5" borderId="0" xfId="0" applyFont="1" applyFill="1" applyBorder="1"/>
    <xf numFmtId="0" fontId="159" fillId="5" borderId="0" xfId="0" applyFont="1" applyFill="1" applyBorder="1"/>
    <xf numFmtId="165" fontId="7" fillId="5" borderId="11" xfId="0" applyNumberFormat="1" applyFont="1" applyFill="1" applyBorder="1" applyAlignment="1">
      <alignment horizontal="right" vertical="center"/>
    </xf>
    <xf numFmtId="165" fontId="7" fillId="7" borderId="18" xfId="0" applyNumberFormat="1" applyFont="1" applyFill="1" applyBorder="1" applyAlignment="1">
      <alignment horizontal="right" vertical="center"/>
    </xf>
    <xf numFmtId="165" fontId="146" fillId="7" borderId="18" xfId="53" applyNumberFormat="1" applyFont="1" applyFill="1" applyBorder="1" applyAlignment="1" applyProtection="1">
      <alignment horizontal="right" vertical="center"/>
    </xf>
    <xf numFmtId="165" fontId="146" fillId="5" borderId="11" xfId="53" applyNumberFormat="1" applyFont="1" applyFill="1" applyBorder="1" applyAlignment="1" applyProtection="1">
      <alignment horizontal="right" vertical="center"/>
    </xf>
    <xf numFmtId="165" fontId="146" fillId="7" borderId="76" xfId="53" applyNumberFormat="1" applyFont="1" applyFill="1" applyBorder="1" applyAlignment="1" applyProtection="1">
      <alignment horizontal="right" vertical="center"/>
    </xf>
    <xf numFmtId="165" fontId="146" fillId="5" borderId="15" xfId="53" applyNumberFormat="1" applyFont="1" applyFill="1" applyBorder="1" applyAlignment="1" applyProtection="1">
      <alignment horizontal="right" vertical="center"/>
    </xf>
    <xf numFmtId="165" fontId="150" fillId="7" borderId="18" xfId="0" applyNumberFormat="1" applyFont="1" applyFill="1" applyBorder="1" applyAlignment="1">
      <alignment horizontal="right" vertical="center"/>
    </xf>
    <xf numFmtId="165" fontId="150" fillId="5" borderId="11" xfId="0" applyNumberFormat="1" applyFont="1" applyFill="1" applyBorder="1" applyAlignment="1">
      <alignment horizontal="right" vertical="center"/>
    </xf>
    <xf numFmtId="165" fontId="150" fillId="9" borderId="18" xfId="32" applyNumberFormat="1" applyFont="1" applyFill="1" applyBorder="1" applyAlignment="1">
      <alignment horizontal="right" vertical="center"/>
    </xf>
    <xf numFmtId="165" fontId="150" fillId="9" borderId="11" xfId="32" applyNumberFormat="1" applyFont="1" applyFill="1" applyBorder="1" applyAlignment="1">
      <alignment horizontal="right" vertical="center"/>
    </xf>
    <xf numFmtId="165" fontId="25" fillId="7" borderId="18" xfId="0" applyNumberFormat="1" applyFont="1" applyFill="1" applyBorder="1" applyAlignment="1">
      <alignment horizontal="right" vertical="center"/>
    </xf>
    <xf numFmtId="165" fontId="25" fillId="5" borderId="11" xfId="0" applyNumberFormat="1" applyFont="1" applyFill="1" applyBorder="1" applyAlignment="1">
      <alignment horizontal="right" vertical="center"/>
    </xf>
    <xf numFmtId="165" fontId="150" fillId="9" borderId="18" xfId="32" applyNumberFormat="1" applyFont="1" applyFill="1" applyBorder="1" applyAlignment="1" applyProtection="1">
      <alignment horizontal="right" vertical="center"/>
    </xf>
    <xf numFmtId="165" fontId="150" fillId="9" borderId="11" xfId="32" applyNumberFormat="1" applyFont="1" applyFill="1" applyBorder="1" applyAlignment="1" applyProtection="1">
      <alignment horizontal="right" vertical="center"/>
    </xf>
    <xf numFmtId="165" fontId="23" fillId="7" borderId="75" xfId="53" applyNumberFormat="1" applyFont="1" applyFill="1" applyBorder="1" applyAlignment="1" applyProtection="1">
      <alignment horizontal="right" vertical="center"/>
    </xf>
    <xf numFmtId="165" fontId="23" fillId="5" borderId="65" xfId="53" applyNumberFormat="1" applyFont="1" applyFill="1" applyBorder="1" applyAlignment="1" applyProtection="1">
      <alignment horizontal="right" vertical="center"/>
    </xf>
    <xf numFmtId="165" fontId="23" fillId="7" borderId="18" xfId="53" applyNumberFormat="1" applyFont="1" applyFill="1" applyBorder="1" applyAlignment="1" applyProtection="1">
      <alignment horizontal="right" vertical="center"/>
    </xf>
    <xf numFmtId="165" fontId="23" fillId="5" borderId="11" xfId="53" applyNumberFormat="1" applyFont="1" applyFill="1" applyBorder="1" applyAlignment="1" applyProtection="1">
      <alignment horizontal="right" vertical="center"/>
    </xf>
    <xf numFmtId="165" fontId="147" fillId="9" borderId="18" xfId="0" applyNumberFormat="1" applyFont="1" applyFill="1" applyBorder="1" applyAlignment="1" applyProtection="1">
      <alignment horizontal="right" vertical="center"/>
    </xf>
    <xf numFmtId="165" fontId="147" fillId="9" borderId="11" xfId="0" applyNumberFormat="1" applyFont="1" applyFill="1" applyBorder="1" applyAlignment="1" applyProtection="1">
      <alignment horizontal="right" vertical="center"/>
    </xf>
    <xf numFmtId="165" fontId="147" fillId="9" borderId="75" xfId="0" applyNumberFormat="1" applyFont="1" applyFill="1" applyBorder="1" applyAlignment="1" applyProtection="1">
      <alignment horizontal="right" vertical="center"/>
    </xf>
    <xf numFmtId="165" fontId="147" fillId="9" borderId="65" xfId="0" applyNumberFormat="1" applyFont="1" applyFill="1" applyBorder="1" applyAlignment="1" applyProtection="1">
      <alignment horizontal="right" vertical="center"/>
    </xf>
    <xf numFmtId="165" fontId="146" fillId="7" borderId="18" xfId="53" applyNumberFormat="1" applyFont="1" applyFill="1" applyBorder="1" applyProtection="1"/>
    <xf numFmtId="165" fontId="146" fillId="5" borderId="11" xfId="53" applyNumberFormat="1" applyFont="1" applyFill="1" applyBorder="1" applyProtection="1"/>
    <xf numFmtId="165" fontId="147" fillId="7" borderId="18" xfId="53" applyNumberFormat="1" applyFont="1" applyFill="1" applyBorder="1" applyAlignment="1" applyProtection="1">
      <alignment horizontal="right" vertical="center"/>
    </xf>
    <xf numFmtId="165" fontId="147" fillId="5" borderId="11" xfId="53" applyNumberFormat="1" applyFont="1" applyFill="1" applyBorder="1" applyAlignment="1" applyProtection="1">
      <alignment horizontal="right" vertical="center"/>
    </xf>
    <xf numFmtId="165" fontId="146" fillId="7" borderId="76" xfId="53" applyNumberFormat="1" applyFont="1" applyFill="1" applyBorder="1" applyProtection="1"/>
    <xf numFmtId="165" fontId="146" fillId="5" borderId="15" xfId="53" applyNumberFormat="1" applyFont="1" applyFill="1" applyBorder="1" applyProtection="1"/>
    <xf numFmtId="165" fontId="0" fillId="7" borderId="18" xfId="0" applyNumberFormat="1" applyFill="1" applyBorder="1" applyAlignment="1">
      <alignment horizontal="right" vertical="center"/>
    </xf>
    <xf numFmtId="165" fontId="0" fillId="5" borderId="11" xfId="0" applyNumberFormat="1" applyFill="1" applyBorder="1" applyAlignment="1">
      <alignment horizontal="right" vertical="center"/>
    </xf>
    <xf numFmtId="165" fontId="23" fillId="7" borderId="18" xfId="53" applyNumberFormat="1" applyFont="1" applyFill="1" applyBorder="1" applyProtection="1"/>
    <xf numFmtId="165" fontId="23" fillId="5" borderId="11" xfId="53" applyNumberFormat="1" applyFont="1" applyFill="1" applyBorder="1" applyProtection="1"/>
    <xf numFmtId="165" fontId="155" fillId="7" borderId="18" xfId="53" applyNumberFormat="1" applyFont="1" applyFill="1" applyBorder="1" applyProtection="1"/>
    <xf numFmtId="165" fontId="156" fillId="5" borderId="11" xfId="53" applyNumberFormat="1" applyFont="1" applyFill="1" applyBorder="1" applyProtection="1"/>
    <xf numFmtId="165" fontId="147" fillId="9" borderId="76" xfId="0" applyNumberFormat="1" applyFont="1" applyFill="1" applyBorder="1" applyAlignment="1" applyProtection="1">
      <alignment horizontal="right" vertical="center"/>
    </xf>
    <xf numFmtId="165" fontId="147" fillId="9" borderId="15" xfId="0" applyNumberFormat="1" applyFont="1" applyFill="1" applyBorder="1" applyAlignment="1" applyProtection="1">
      <alignment horizontal="right" vertical="center"/>
    </xf>
    <xf numFmtId="165" fontId="156" fillId="7" borderId="18" xfId="53" applyNumberFormat="1" applyFont="1" applyFill="1" applyBorder="1" applyProtection="1"/>
    <xf numFmtId="165" fontId="156" fillId="7" borderId="18" xfId="0" applyNumberFormat="1" applyFont="1" applyFill="1" applyBorder="1" applyAlignment="1">
      <alignment horizontal="right" vertical="center"/>
    </xf>
    <xf numFmtId="165" fontId="156" fillId="5" borderId="11" xfId="0" applyNumberFormat="1" applyFont="1" applyFill="1" applyBorder="1" applyAlignment="1">
      <alignment horizontal="right" vertical="center"/>
    </xf>
    <xf numFmtId="165" fontId="24" fillId="7" borderId="18" xfId="0" applyNumberFormat="1" applyFont="1" applyFill="1" applyBorder="1" applyAlignment="1">
      <alignment horizontal="right" vertical="center"/>
    </xf>
    <xf numFmtId="165" fontId="24" fillId="5" borderId="11" xfId="0" applyNumberFormat="1" applyFont="1" applyFill="1" applyBorder="1" applyAlignment="1">
      <alignment horizontal="right" vertical="center"/>
    </xf>
    <xf numFmtId="165" fontId="150" fillId="9" borderId="77" xfId="32" applyNumberFormat="1" applyFont="1" applyFill="1" applyBorder="1" applyAlignment="1">
      <alignment horizontal="right" vertical="center"/>
    </xf>
    <xf numFmtId="165" fontId="150" fillId="9" borderId="12" xfId="32" applyNumberFormat="1" applyFont="1" applyFill="1" applyBorder="1" applyAlignment="1">
      <alignment horizontal="right" vertical="center"/>
    </xf>
    <xf numFmtId="165" fontId="148" fillId="9" borderId="18" xfId="0" applyNumberFormat="1" applyFont="1" applyFill="1" applyBorder="1" applyAlignment="1">
      <alignment horizontal="right" vertical="center"/>
    </xf>
    <xf numFmtId="165" fontId="148" fillId="9" borderId="11" xfId="0" applyNumberFormat="1" applyFont="1" applyFill="1" applyBorder="1" applyAlignment="1">
      <alignment horizontal="right" vertical="center"/>
    </xf>
    <xf numFmtId="166" fontId="25" fillId="7" borderId="76" xfId="49" applyNumberFormat="1" applyFont="1" applyFill="1" applyBorder="1" applyAlignment="1">
      <alignment horizontal="right" vertical="center"/>
    </xf>
    <xf numFmtId="166" fontId="25" fillId="5" borderId="15" xfId="49" applyNumberFormat="1" applyFont="1" applyFill="1" applyBorder="1" applyAlignment="1">
      <alignment horizontal="right" vertical="center"/>
    </xf>
    <xf numFmtId="165" fontId="10" fillId="7" borderId="76" xfId="0" applyNumberFormat="1" applyFont="1" applyFill="1" applyBorder="1" applyAlignment="1">
      <alignment horizontal="right" vertical="center"/>
    </xf>
    <xf numFmtId="165" fontId="10" fillId="7" borderId="15" xfId="0" applyNumberFormat="1" applyFont="1" applyFill="1" applyBorder="1" applyAlignment="1">
      <alignment horizontal="right" vertical="center"/>
    </xf>
    <xf numFmtId="165" fontId="23" fillId="0" borderId="11" xfId="53" applyNumberFormat="1" applyFont="1" applyFill="1" applyBorder="1" applyAlignment="1" applyProtection="1">
      <alignment horizontal="right" vertical="center"/>
    </xf>
    <xf numFmtId="165" fontId="23" fillId="0" borderId="11" xfId="53" applyNumberFormat="1" applyFont="1" applyFill="1" applyBorder="1" applyProtection="1"/>
    <xf numFmtId="165" fontId="156" fillId="0" borderId="11" xfId="53" applyNumberFormat="1" applyFont="1" applyFill="1" applyBorder="1" applyProtection="1"/>
    <xf numFmtId="165" fontId="150" fillId="9" borderId="76" xfId="32" applyNumberFormat="1" applyFont="1" applyFill="1" applyBorder="1" applyAlignment="1">
      <alignment horizontal="right" vertical="center"/>
    </xf>
    <xf numFmtId="165" fontId="150" fillId="9" borderId="15" xfId="32" applyNumberFormat="1" applyFont="1" applyFill="1" applyBorder="1" applyAlignment="1">
      <alignment horizontal="right" vertical="center"/>
    </xf>
    <xf numFmtId="165" fontId="149" fillId="7" borderId="18" xfId="53" applyNumberFormat="1" applyFont="1" applyFill="1" applyBorder="1" applyAlignment="1" applyProtection="1">
      <alignment horizontal="right" vertical="center"/>
    </xf>
    <xf numFmtId="165" fontId="149" fillId="0" borderId="11" xfId="53" applyNumberFormat="1" applyFont="1" applyFill="1" applyBorder="1" applyAlignment="1" applyProtection="1">
      <alignment horizontal="right" vertical="center"/>
    </xf>
    <xf numFmtId="198" fontId="148" fillId="7" borderId="18" xfId="53" applyNumberFormat="1" applyFont="1" applyFill="1" applyBorder="1" applyAlignment="1" applyProtection="1">
      <alignment horizontal="right" vertical="center"/>
    </xf>
    <xf numFmtId="198" fontId="148" fillId="0" borderId="11" xfId="53" applyNumberFormat="1" applyFont="1" applyFill="1" applyBorder="1" applyAlignment="1" applyProtection="1">
      <alignment horizontal="right" vertical="center"/>
    </xf>
    <xf numFmtId="198" fontId="23" fillId="0" borderId="11" xfId="53" applyNumberFormat="1" applyFont="1" applyFill="1" applyBorder="1" applyAlignment="1" applyProtection="1">
      <alignment horizontal="right" vertical="center"/>
    </xf>
    <xf numFmtId="198" fontId="156" fillId="7" borderId="18" xfId="53" applyNumberFormat="1" applyFont="1" applyFill="1" applyBorder="1" applyAlignment="1" applyProtection="1">
      <alignment horizontal="right" vertical="center"/>
    </xf>
    <xf numFmtId="198" fontId="156" fillId="0" borderId="11" xfId="53" applyNumberFormat="1" applyFont="1" applyFill="1" applyBorder="1" applyAlignment="1" applyProtection="1">
      <alignment horizontal="right" vertical="center"/>
    </xf>
    <xf numFmtId="198" fontId="156" fillId="7" borderId="76" xfId="53" applyNumberFormat="1" applyFont="1" applyFill="1" applyBorder="1" applyAlignment="1" applyProtection="1">
      <alignment horizontal="right" vertical="center"/>
    </xf>
    <xf numFmtId="198" fontId="156" fillId="0" borderId="15" xfId="53" applyNumberFormat="1" applyFont="1" applyFill="1" applyBorder="1" applyAlignment="1" applyProtection="1">
      <alignment horizontal="right" vertical="center"/>
    </xf>
    <xf numFmtId="198" fontId="25" fillId="7" borderId="18" xfId="53" applyNumberFormat="1" applyFont="1" applyFill="1" applyBorder="1" applyAlignment="1" applyProtection="1">
      <alignment horizontal="right" vertical="center"/>
    </xf>
    <xf numFmtId="168" fontId="23" fillId="5" borderId="11" xfId="37" applyNumberFormat="1" applyFont="1" applyFill="1" applyBorder="1" applyAlignment="1" applyProtection="1">
      <alignment horizontal="right" vertical="center"/>
    </xf>
    <xf numFmtId="168" fontId="24" fillId="5" borderId="16" xfId="37" applyNumberFormat="1" applyFont="1" applyFill="1" applyBorder="1" applyAlignment="1" applyProtection="1">
      <alignment horizontal="right" vertical="center"/>
    </xf>
    <xf numFmtId="168" fontId="29" fillId="5" borderId="0" xfId="37" applyNumberFormat="1" applyFont="1" applyFill="1" applyBorder="1" applyAlignment="1" applyProtection="1">
      <alignment horizontal="right" vertical="center"/>
    </xf>
    <xf numFmtId="0" fontId="34" fillId="5" borderId="0" xfId="0" applyFont="1" applyFill="1" applyBorder="1" applyAlignment="1">
      <alignment vertical="center"/>
    </xf>
    <xf numFmtId="168" fontId="25" fillId="5" borderId="13" xfId="31" applyNumberFormat="1" applyFont="1" applyFill="1" applyBorder="1"/>
    <xf numFmtId="166" fontId="25" fillId="7" borderId="66" xfId="30" applyNumberFormat="1" applyFont="1" applyFill="1" applyBorder="1" applyAlignment="1">
      <alignment horizontal="right" indent="1"/>
    </xf>
    <xf numFmtId="0" fontId="151" fillId="0" borderId="0" xfId="32" applyFont="1" applyFill="1" applyBorder="1" applyAlignment="1">
      <alignment horizontal="left" vertical="center" wrapText="1"/>
    </xf>
    <xf numFmtId="37" fontId="25" fillId="0" borderId="5" xfId="33" applyNumberFormat="1" applyFont="1" applyFill="1" applyBorder="1" applyProtection="1"/>
    <xf numFmtId="0" fontId="151" fillId="0" borderId="0" xfId="32" applyFont="1" applyFill="1" applyBorder="1" applyAlignment="1">
      <alignment horizontal="left" vertical="center" wrapText="1"/>
    </xf>
    <xf numFmtId="165" fontId="28" fillId="7" borderId="18" xfId="0" applyNumberFormat="1" applyFont="1" applyFill="1" applyBorder="1" applyAlignment="1">
      <alignment horizontal="right" vertical="center"/>
    </xf>
    <xf numFmtId="0" fontId="151" fillId="0" borderId="0" xfId="32" applyFont="1" applyFill="1" applyBorder="1" applyAlignment="1">
      <alignment horizontal="left" vertical="center" wrapText="1"/>
    </xf>
    <xf numFmtId="0" fontId="151" fillId="0" borderId="0" xfId="32" applyFont="1" applyFill="1" applyBorder="1" applyAlignment="1">
      <alignment horizontal="left" vertical="center" wrapText="1"/>
    </xf>
    <xf numFmtId="165" fontId="25" fillId="7" borderId="18" xfId="53" applyNumberFormat="1" applyFont="1" applyFill="1" applyBorder="1" applyProtection="1"/>
    <xf numFmtId="165" fontId="25" fillId="7" borderId="18" xfId="53" applyNumberFormat="1" applyFont="1" applyFill="1" applyBorder="1" applyAlignment="1" applyProtection="1">
      <alignment horizontal="right" vertical="center"/>
    </xf>
    <xf numFmtId="0" fontId="162" fillId="4" borderId="0" xfId="33" applyFont="1" applyFill="1"/>
    <xf numFmtId="167" fontId="163" fillId="4" borderId="0" xfId="37" applyFont="1" applyFill="1" applyBorder="1" applyAlignment="1">
      <alignment vertical="center"/>
    </xf>
    <xf numFmtId="168" fontId="25" fillId="7" borderId="66" xfId="37" applyNumberFormat="1" applyFont="1" applyFill="1" applyBorder="1" applyAlignment="1" applyProtection="1">
      <alignment horizontal="right" vertical="center"/>
    </xf>
    <xf numFmtId="168" fontId="24" fillId="9" borderId="66" xfId="37" applyNumberFormat="1" applyFont="1" applyFill="1" applyBorder="1" applyAlignment="1" applyProtection="1">
      <alignment horizontal="right" vertical="center"/>
    </xf>
    <xf numFmtId="168" fontId="29" fillId="7" borderId="78" xfId="37" applyNumberFormat="1" applyFont="1" applyFill="1" applyBorder="1" applyAlignment="1" applyProtection="1">
      <alignment horizontal="right" vertical="center"/>
    </xf>
    <xf numFmtId="168" fontId="25" fillId="7" borderId="74" xfId="31" applyNumberFormat="1" applyFont="1" applyFill="1" applyBorder="1" applyAlignment="1" applyProtection="1">
      <alignment horizontal="right" indent="1"/>
    </xf>
    <xf numFmtId="168" fontId="26" fillId="0" borderId="66" xfId="37" applyNumberFormat="1" applyFont="1" applyFill="1" applyBorder="1" applyAlignment="1" applyProtection="1">
      <alignment horizontal="right" vertical="center"/>
    </xf>
    <xf numFmtId="49" fontId="24" fillId="8" borderId="79" xfId="39" quotePrefix="1" applyNumberFormat="1" applyFont="1" applyFill="1" applyBorder="1" applyAlignment="1" applyProtection="1">
      <alignment horizontal="center"/>
    </xf>
    <xf numFmtId="0" fontId="25" fillId="7" borderId="65" xfId="31" applyFont="1" applyFill="1" applyBorder="1"/>
    <xf numFmtId="0" fontId="25" fillId="7" borderId="11" xfId="31" applyFont="1" applyFill="1" applyBorder="1"/>
    <xf numFmtId="168" fontId="25" fillId="7" borderId="11" xfId="31" applyNumberFormat="1" applyFont="1" applyFill="1" applyBorder="1" applyAlignment="1" applyProtection="1">
      <alignment horizontal="right" indent="1"/>
    </xf>
    <xf numFmtId="168" fontId="25" fillId="7" borderId="15" xfId="31" applyNumberFormat="1" applyFont="1" applyFill="1" applyBorder="1" applyAlignment="1" applyProtection="1">
      <alignment horizontal="right" indent="1"/>
    </xf>
    <xf numFmtId="168" fontId="148" fillId="7" borderId="11" xfId="31" applyNumberFormat="1" applyFont="1" applyFill="1" applyBorder="1" applyAlignment="1" applyProtection="1">
      <alignment horizontal="right" indent="1"/>
    </xf>
    <xf numFmtId="168" fontId="156" fillId="7" borderId="11" xfId="31" applyNumberFormat="1" applyFont="1" applyFill="1" applyBorder="1" applyAlignment="1" applyProtection="1">
      <alignment horizontal="right" indent="1"/>
    </xf>
    <xf numFmtId="183" fontId="25" fillId="7" borderId="11" xfId="587" applyNumberFormat="1" applyFont="1" applyFill="1" applyBorder="1"/>
    <xf numFmtId="168" fontId="24" fillId="7" borderId="11" xfId="31" applyNumberFormat="1" applyFont="1" applyFill="1" applyBorder="1" applyAlignment="1" applyProtection="1">
      <alignment horizontal="right" indent="1"/>
    </xf>
    <xf numFmtId="168" fontId="24" fillId="7" borderId="65" xfId="31" applyNumberFormat="1" applyFont="1" applyFill="1" applyBorder="1" applyAlignment="1" applyProtection="1">
      <alignment horizontal="right" indent="1"/>
    </xf>
    <xf numFmtId="37" fontId="148" fillId="7" borderId="83" xfId="38" applyNumberFormat="1" applyFont="1" applyFill="1" applyBorder="1" applyAlignment="1" applyProtection="1">
      <alignment horizontal="center" vertical="center"/>
    </xf>
    <xf numFmtId="37" fontId="148" fillId="7" borderId="84" xfId="38" applyNumberFormat="1" applyFont="1" applyFill="1" applyBorder="1" applyAlignment="1" applyProtection="1">
      <alignment horizontal="center" vertical="center"/>
    </xf>
    <xf numFmtId="0" fontId="25" fillId="7" borderId="18" xfId="32" applyFont="1" applyFill="1" applyBorder="1" applyAlignment="1">
      <alignment vertical="center"/>
    </xf>
    <xf numFmtId="37" fontId="24" fillId="8" borderId="15" xfId="39" quotePrefix="1" applyNumberFormat="1" applyFont="1" applyFill="1" applyBorder="1" applyAlignment="1" applyProtection="1">
      <alignment horizontal="center"/>
    </xf>
    <xf numFmtId="167" fontId="24" fillId="8" borderId="82" xfId="39" applyNumberFormat="1" applyFont="1" applyFill="1" applyBorder="1" applyAlignment="1" applyProtection="1">
      <alignment vertical="center"/>
    </xf>
    <xf numFmtId="165" fontId="146" fillId="0" borderId="0" xfId="53" applyNumberFormat="1" applyFont="1" applyFill="1" applyBorder="1" applyAlignment="1" applyProtection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5" fontId="25" fillId="0" borderId="0" xfId="0" applyNumberFormat="1" applyFont="1" applyFill="1" applyBorder="1" applyAlignment="1">
      <alignment horizontal="right" vertical="center"/>
    </xf>
    <xf numFmtId="165" fontId="150" fillId="0" borderId="0" xfId="32" applyNumberFormat="1" applyFont="1" applyFill="1" applyBorder="1" applyAlignment="1">
      <alignment horizontal="right" vertical="center"/>
    </xf>
    <xf numFmtId="165" fontId="150" fillId="0" borderId="0" xfId="32" applyNumberFormat="1" applyFont="1" applyFill="1" applyBorder="1" applyAlignment="1" applyProtection="1">
      <alignment horizontal="right" vertical="center"/>
    </xf>
    <xf numFmtId="165" fontId="150" fillId="0" borderId="0" xfId="0" applyNumberFormat="1" applyFont="1" applyFill="1" applyBorder="1" applyAlignment="1">
      <alignment horizontal="right" vertical="center"/>
    </xf>
    <xf numFmtId="165" fontId="147" fillId="0" borderId="0" xfId="0" applyNumberFormat="1" applyFont="1" applyFill="1" applyBorder="1" applyAlignment="1" applyProtection="1">
      <alignment horizontal="right" vertical="center"/>
    </xf>
    <xf numFmtId="165" fontId="146" fillId="0" borderId="0" xfId="53" applyNumberFormat="1" applyFont="1" applyFill="1" applyBorder="1" applyProtection="1"/>
    <xf numFmtId="165" fontId="147" fillId="0" borderId="0" xfId="53" applyNumberFormat="1" applyFont="1" applyFill="1" applyBorder="1" applyAlignment="1" applyProtection="1">
      <alignment horizontal="right" vertical="center"/>
    </xf>
    <xf numFmtId="165" fontId="0" fillId="0" borderId="0" xfId="0" applyNumberFormat="1" applyFill="1" applyBorder="1" applyAlignment="1">
      <alignment horizontal="right" vertical="center"/>
    </xf>
    <xf numFmtId="165" fontId="23" fillId="0" borderId="0" xfId="53" applyNumberFormat="1" applyFont="1" applyFill="1" applyBorder="1" applyProtection="1"/>
    <xf numFmtId="165" fontId="155" fillId="0" borderId="0" xfId="53" applyNumberFormat="1" applyFont="1" applyFill="1" applyBorder="1" applyProtection="1"/>
    <xf numFmtId="165" fontId="156" fillId="0" borderId="0" xfId="53" applyNumberFormat="1" applyFont="1" applyFill="1" applyBorder="1" applyProtection="1"/>
    <xf numFmtId="165" fontId="156" fillId="0" borderId="0" xfId="0" applyNumberFormat="1" applyFont="1" applyFill="1" applyBorder="1" applyAlignment="1">
      <alignment horizontal="right" vertical="center"/>
    </xf>
    <xf numFmtId="165" fontId="24" fillId="0" borderId="0" xfId="0" applyNumberFormat="1" applyFont="1" applyFill="1" applyBorder="1" applyAlignment="1">
      <alignment horizontal="right" vertical="center"/>
    </xf>
    <xf numFmtId="165" fontId="25" fillId="0" borderId="0" xfId="53" applyNumberFormat="1" applyFont="1" applyFill="1" applyBorder="1" applyProtection="1"/>
    <xf numFmtId="165" fontId="28" fillId="0" borderId="0" xfId="0" applyNumberFormat="1" applyFont="1" applyFill="1" applyBorder="1" applyAlignment="1">
      <alignment horizontal="right" vertical="center"/>
    </xf>
    <xf numFmtId="165" fontId="148" fillId="0" borderId="0" xfId="0" applyNumberFormat="1" applyFont="1" applyFill="1" applyBorder="1" applyAlignment="1">
      <alignment horizontal="right" vertical="center"/>
    </xf>
    <xf numFmtId="166" fontId="25" fillId="0" borderId="0" xfId="49" applyNumberFormat="1" applyFont="1" applyFill="1" applyBorder="1" applyAlignment="1">
      <alignment horizontal="right" vertical="center"/>
    </xf>
    <xf numFmtId="167" fontId="148" fillId="0" borderId="0" xfId="39" applyNumberFormat="1" applyFont="1" applyFill="1" applyBorder="1" applyAlignment="1" applyProtection="1">
      <alignment horizontal="center" vertical="center"/>
    </xf>
    <xf numFmtId="37" fontId="148" fillId="0" borderId="0" xfId="39" applyNumberFormat="1" applyFont="1" applyFill="1" applyBorder="1" applyAlignment="1" applyProtection="1">
      <alignment horizontal="center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25" fillId="0" borderId="0" xfId="53" applyNumberFormat="1" applyFont="1" applyFill="1" applyBorder="1" applyAlignment="1" applyProtection="1">
      <alignment horizontal="right" vertical="center"/>
    </xf>
    <xf numFmtId="165" fontId="149" fillId="0" borderId="0" xfId="53" applyNumberFormat="1" applyFont="1" applyFill="1" applyBorder="1" applyAlignment="1" applyProtection="1">
      <alignment horizontal="right" vertical="center"/>
    </xf>
    <xf numFmtId="198" fontId="148" fillId="0" borderId="0" xfId="53" applyNumberFormat="1" applyFont="1" applyFill="1" applyBorder="1" applyAlignment="1" applyProtection="1">
      <alignment horizontal="right" vertical="center"/>
    </xf>
    <xf numFmtId="198" fontId="25" fillId="0" borderId="0" xfId="53" applyNumberFormat="1" applyFont="1" applyFill="1" applyBorder="1" applyAlignment="1" applyProtection="1">
      <alignment horizontal="right" vertical="center"/>
    </xf>
    <xf numFmtId="198" fontId="156" fillId="0" borderId="0" xfId="53" applyNumberFormat="1" applyFont="1" applyFill="1" applyBorder="1" applyAlignment="1" applyProtection="1">
      <alignment horizontal="right" vertical="center"/>
    </xf>
    <xf numFmtId="167" fontId="148" fillId="8" borderId="75" xfId="39" applyNumberFormat="1" applyFont="1" applyFill="1" applyBorder="1" applyAlignment="1" applyProtection="1">
      <alignment vertical="center" wrapText="1"/>
    </xf>
    <xf numFmtId="167" fontId="148" fillId="8" borderId="18" xfId="39" applyNumberFormat="1" applyFont="1" applyFill="1" applyBorder="1" applyAlignment="1" applyProtection="1">
      <alignment vertical="center" wrapText="1"/>
    </xf>
    <xf numFmtId="167" fontId="24" fillId="8" borderId="87" xfId="39" applyNumberFormat="1" applyFont="1" applyFill="1" applyBorder="1" applyAlignment="1" applyProtection="1">
      <alignment vertical="center"/>
    </xf>
    <xf numFmtId="165" fontId="146" fillId="7" borderId="15" xfId="53" applyNumberFormat="1" applyFont="1" applyFill="1" applyBorder="1" applyAlignment="1" applyProtection="1">
      <alignment horizontal="right" vertical="center"/>
    </xf>
    <xf numFmtId="0" fontId="146" fillId="7" borderId="18" xfId="53" applyNumberFormat="1" applyFont="1" applyFill="1" applyBorder="1" applyAlignment="1" applyProtection="1">
      <alignment horizontal="right" vertical="center"/>
    </xf>
    <xf numFmtId="0" fontId="150" fillId="9" borderId="18" xfId="32" applyNumberFormat="1" applyFont="1" applyFill="1" applyBorder="1" applyAlignment="1" applyProtection="1">
      <alignment horizontal="right" vertical="center"/>
    </xf>
    <xf numFmtId="168" fontId="24" fillId="7" borderId="16" xfId="37" applyNumberFormat="1" applyFont="1" applyFill="1" applyBorder="1" applyAlignment="1" applyProtection="1">
      <alignment horizontal="right" vertical="center"/>
    </xf>
    <xf numFmtId="168" fontId="24" fillId="5" borderId="90" xfId="37" applyNumberFormat="1" applyFont="1" applyFill="1" applyBorder="1" applyAlignment="1" applyProtection="1">
      <alignment horizontal="right" vertical="center"/>
    </xf>
    <xf numFmtId="168" fontId="24" fillId="7" borderId="70" xfId="37" applyNumberFormat="1" applyFont="1" applyFill="1" applyBorder="1" applyAlignment="1" applyProtection="1">
      <alignment horizontal="right" vertical="center"/>
    </xf>
    <xf numFmtId="168" fontId="29" fillId="7" borderId="91" xfId="37" applyNumberFormat="1" applyFont="1" applyFill="1" applyBorder="1" applyAlignment="1" applyProtection="1">
      <alignment horizontal="right" vertical="center"/>
    </xf>
    <xf numFmtId="37" fontId="148" fillId="7" borderId="92" xfId="38" applyNumberFormat="1" applyFont="1" applyFill="1" applyBorder="1" applyAlignment="1" applyProtection="1">
      <alignment horizontal="center" vertical="center"/>
    </xf>
    <xf numFmtId="49" fontId="24" fillId="8" borderId="92" xfId="39" applyNumberFormat="1" applyFont="1" applyFill="1" applyBorder="1" applyAlignment="1" applyProtection="1">
      <alignment horizontal="center"/>
    </xf>
    <xf numFmtId="37" fontId="148" fillId="7" borderId="93" xfId="38" applyNumberFormat="1" applyFont="1" applyFill="1" applyBorder="1" applyAlignment="1" applyProtection="1">
      <alignment horizontal="center" vertical="center"/>
    </xf>
    <xf numFmtId="167" fontId="11" fillId="4" borderId="81" xfId="37" applyFont="1" applyFill="1" applyBorder="1" applyAlignment="1">
      <alignment vertical="center"/>
    </xf>
    <xf numFmtId="0" fontId="28" fillId="0" borderId="94" xfId="36" applyFont="1" applyFill="1" applyBorder="1" applyAlignment="1">
      <alignment vertical="center"/>
    </xf>
    <xf numFmtId="0" fontId="25" fillId="7" borderId="96" xfId="30" applyFont="1" applyFill="1" applyBorder="1" applyAlignment="1">
      <alignment horizontal="right" indent="1"/>
    </xf>
    <xf numFmtId="15" fontId="24" fillId="7" borderId="96" xfId="30" quotePrefix="1" applyNumberFormat="1" applyFont="1" applyFill="1" applyBorder="1" applyAlignment="1">
      <alignment horizontal="right" indent="1"/>
    </xf>
    <xf numFmtId="166" fontId="25" fillId="9" borderId="96" xfId="49" applyNumberFormat="1" applyFont="1" applyFill="1" applyBorder="1" applyAlignment="1">
      <alignment horizontal="right" indent="1"/>
    </xf>
    <xf numFmtId="166" fontId="25" fillId="7" borderId="96" xfId="49" applyNumberFormat="1" applyFont="1" applyFill="1" applyBorder="1" applyAlignment="1">
      <alignment horizontal="right" indent="1"/>
    </xf>
    <xf numFmtId="166" fontId="24" fillId="7" borderId="96" xfId="30" applyNumberFormat="1" applyFont="1" applyFill="1" applyBorder="1" applyAlignment="1">
      <alignment horizontal="right" indent="1"/>
    </xf>
    <xf numFmtId="3" fontId="24" fillId="7" borderId="96" xfId="587" applyNumberFormat="1" applyFont="1" applyFill="1" applyBorder="1" applyAlignment="1">
      <alignment horizontal="right" indent="1"/>
    </xf>
    <xf numFmtId="166" fontId="25" fillId="7" borderId="96" xfId="30" applyNumberFormat="1" applyFont="1" applyFill="1" applyBorder="1" applyAlignment="1">
      <alignment horizontal="right" indent="1"/>
    </xf>
    <xf numFmtId="3" fontId="24" fillId="10" borderId="96" xfId="30" applyNumberFormat="1" applyFont="1" applyFill="1" applyBorder="1" applyAlignment="1">
      <alignment horizontal="right" indent="1"/>
    </xf>
    <xf numFmtId="3" fontId="25" fillId="10" borderId="96" xfId="30" applyNumberFormat="1" applyFont="1" applyFill="1" applyBorder="1" applyAlignment="1">
      <alignment horizontal="right" indent="1"/>
    </xf>
    <xf numFmtId="166" fontId="24" fillId="10" borderId="96" xfId="49" applyNumberFormat="1" applyFont="1" applyFill="1" applyBorder="1" applyAlignment="1">
      <alignment horizontal="right" indent="1"/>
    </xf>
    <xf numFmtId="166" fontId="25" fillId="10" borderId="96" xfId="49" applyNumberFormat="1" applyFont="1" applyFill="1" applyBorder="1" applyAlignment="1">
      <alignment horizontal="right" indent="1"/>
    </xf>
    <xf numFmtId="0" fontId="25" fillId="9" borderId="96" xfId="30" applyFont="1" applyFill="1" applyBorder="1" applyAlignment="1">
      <alignment horizontal="right" indent="1"/>
    </xf>
    <xf numFmtId="3" fontId="24" fillId="7" borderId="96" xfId="30" applyNumberFormat="1" applyFont="1" applyFill="1" applyBorder="1" applyAlignment="1">
      <alignment horizontal="right" indent="1"/>
    </xf>
    <xf numFmtId="3" fontId="25" fillId="7" borderId="96" xfId="30" applyNumberFormat="1" applyFont="1" applyFill="1" applyBorder="1" applyAlignment="1">
      <alignment horizontal="right" indent="1"/>
    </xf>
    <xf numFmtId="165" fontId="25" fillId="7" borderId="96" xfId="30" applyNumberFormat="1" applyFont="1" applyFill="1" applyBorder="1" applyAlignment="1">
      <alignment horizontal="right" indent="1"/>
    </xf>
    <xf numFmtId="165" fontId="24" fillId="7" borderId="96" xfId="30" applyNumberFormat="1" applyFont="1" applyFill="1" applyBorder="1" applyAlignment="1">
      <alignment horizontal="right" indent="1"/>
    </xf>
    <xf numFmtId="3" fontId="24" fillId="7" borderId="97" xfId="30" applyNumberFormat="1" applyFont="1" applyFill="1" applyBorder="1" applyAlignment="1">
      <alignment horizontal="right" indent="1"/>
    </xf>
    <xf numFmtId="166" fontId="24" fillId="7" borderId="96" xfId="49" applyNumberFormat="1" applyFont="1" applyFill="1" applyBorder="1" applyAlignment="1">
      <alignment horizontal="right" indent="1"/>
    </xf>
    <xf numFmtId="1" fontId="24" fillId="7" borderId="96" xfId="30" applyNumberFormat="1" applyFont="1" applyFill="1" applyBorder="1" applyAlignment="1">
      <alignment horizontal="right" indent="1"/>
    </xf>
    <xf numFmtId="165" fontId="24" fillId="7" borderId="97" xfId="30" applyNumberFormat="1" applyFont="1" applyFill="1" applyBorder="1" applyAlignment="1">
      <alignment horizontal="right" indent="1"/>
    </xf>
    <xf numFmtId="0" fontId="25" fillId="7" borderId="89" xfId="30" applyFont="1" applyFill="1" applyBorder="1" applyAlignment="1">
      <alignment horizontal="right" indent="1"/>
    </xf>
    <xf numFmtId="15" fontId="24" fillId="7" borderId="89" xfId="30" quotePrefix="1" applyNumberFormat="1" applyFont="1" applyFill="1" applyBorder="1" applyAlignment="1">
      <alignment horizontal="right" indent="1"/>
    </xf>
    <xf numFmtId="166" fontId="25" fillId="9" borderId="89" xfId="49" applyNumberFormat="1" applyFont="1" applyFill="1" applyBorder="1" applyAlignment="1">
      <alignment horizontal="right" indent="1"/>
    </xf>
    <xf numFmtId="166" fontId="25" fillId="7" borderId="89" xfId="49" applyNumberFormat="1" applyFont="1" applyFill="1" applyBorder="1" applyAlignment="1">
      <alignment horizontal="right" indent="1"/>
    </xf>
    <xf numFmtId="166" fontId="24" fillId="7" borderId="89" xfId="30" applyNumberFormat="1" applyFont="1" applyFill="1" applyBorder="1" applyAlignment="1">
      <alignment horizontal="right" indent="1"/>
    </xf>
    <xf numFmtId="3" fontId="24" fillId="7" borderId="89" xfId="587" applyNumberFormat="1" applyFont="1" applyFill="1" applyBorder="1" applyAlignment="1">
      <alignment horizontal="right" indent="1"/>
    </xf>
    <xf numFmtId="166" fontId="25" fillId="7" borderId="89" xfId="30" applyNumberFormat="1" applyFont="1" applyFill="1" applyBorder="1" applyAlignment="1">
      <alignment horizontal="right" indent="1"/>
    </xf>
    <xf numFmtId="3" fontId="24" fillId="10" borderId="89" xfId="30" applyNumberFormat="1" applyFont="1" applyFill="1" applyBorder="1" applyAlignment="1">
      <alignment horizontal="right" indent="1"/>
    </xf>
    <xf numFmtId="3" fontId="25" fillId="10" borderId="89" xfId="30" applyNumberFormat="1" applyFont="1" applyFill="1" applyBorder="1" applyAlignment="1">
      <alignment horizontal="right" indent="1"/>
    </xf>
    <xf numFmtId="166" fontId="24" fillId="10" borderId="89" xfId="49" applyNumberFormat="1" applyFont="1" applyFill="1" applyBorder="1" applyAlignment="1">
      <alignment horizontal="right" indent="1"/>
    </xf>
    <xf numFmtId="166" fontId="25" fillId="10" borderId="89" xfId="49" applyNumberFormat="1" applyFont="1" applyFill="1" applyBorder="1" applyAlignment="1">
      <alignment horizontal="right" indent="1"/>
    </xf>
    <xf numFmtId="0" fontId="25" fillId="9" borderId="89" xfId="30" applyFont="1" applyFill="1" applyBorder="1" applyAlignment="1">
      <alignment horizontal="right" indent="1"/>
    </xf>
    <xf numFmtId="3" fontId="24" fillId="7" borderId="89" xfId="30" applyNumberFormat="1" applyFont="1" applyFill="1" applyBorder="1" applyAlignment="1">
      <alignment horizontal="right" indent="1"/>
    </xf>
    <xf numFmtId="3" fontId="25" fillId="7" borderId="89" xfId="30" applyNumberFormat="1" applyFont="1" applyFill="1" applyBorder="1" applyAlignment="1">
      <alignment horizontal="right" indent="1"/>
    </xf>
    <xf numFmtId="165" fontId="25" fillId="7" borderId="89" xfId="30" applyNumberFormat="1" applyFont="1" applyFill="1" applyBorder="1" applyAlignment="1">
      <alignment horizontal="right" indent="1"/>
    </xf>
    <xf numFmtId="165" fontId="24" fillId="7" borderId="89" xfId="30" applyNumberFormat="1" applyFont="1" applyFill="1" applyBorder="1" applyAlignment="1">
      <alignment horizontal="right" indent="1"/>
    </xf>
    <xf numFmtId="3" fontId="24" fillId="7" borderId="95" xfId="30" applyNumberFormat="1" applyFont="1" applyFill="1" applyBorder="1" applyAlignment="1">
      <alignment horizontal="right" indent="1"/>
    </xf>
    <xf numFmtId="166" fontId="24" fillId="7" borderId="89" xfId="49" applyNumberFormat="1" applyFont="1" applyFill="1" applyBorder="1" applyAlignment="1">
      <alignment horizontal="right" indent="1"/>
    </xf>
    <xf numFmtId="1" fontId="24" fillId="7" borderId="89" xfId="30" applyNumberFormat="1" applyFont="1" applyFill="1" applyBorder="1" applyAlignment="1">
      <alignment horizontal="right" indent="1"/>
    </xf>
    <xf numFmtId="165" fontId="24" fillId="7" borderId="95" xfId="30" applyNumberFormat="1" applyFont="1" applyFill="1" applyBorder="1" applyAlignment="1">
      <alignment horizontal="right" indent="1"/>
    </xf>
    <xf numFmtId="0" fontId="31" fillId="7" borderId="82" xfId="30" applyFont="1" applyFill="1" applyBorder="1"/>
    <xf numFmtId="167" fontId="24" fillId="8" borderId="83" xfId="39" applyNumberFormat="1" applyFont="1" applyFill="1" applyBorder="1" applyAlignment="1" applyProtection="1">
      <alignment horizontal="center" vertical="center"/>
    </xf>
    <xf numFmtId="167" fontId="11" fillId="4" borderId="86" xfId="37" applyFont="1" applyFill="1" applyBorder="1" applyAlignment="1">
      <alignment vertical="center"/>
    </xf>
    <xf numFmtId="37" fontId="25" fillId="7" borderId="86" xfId="35" applyNumberFormat="1" applyFont="1" applyFill="1" applyBorder="1" applyAlignment="1" applyProtection="1">
      <alignment horizontal="left"/>
    </xf>
    <xf numFmtId="37" fontId="25" fillId="7" borderId="87" xfId="35" applyNumberFormat="1" applyFont="1" applyFill="1" applyBorder="1" applyAlignment="1" applyProtection="1">
      <alignment horizontal="left"/>
    </xf>
    <xf numFmtId="37" fontId="25" fillId="7" borderId="18" xfId="35" applyNumberFormat="1" applyFont="1" applyFill="1" applyBorder="1" applyAlignment="1" applyProtection="1">
      <alignment horizontal="left"/>
    </xf>
    <xf numFmtId="37" fontId="25" fillId="7" borderId="81" xfId="35" applyNumberFormat="1" applyFont="1" applyFill="1" applyBorder="1" applyAlignment="1" applyProtection="1">
      <alignment horizontal="left"/>
    </xf>
    <xf numFmtId="37" fontId="25" fillId="7" borderId="82" xfId="35" applyNumberFormat="1" applyFont="1" applyFill="1" applyBorder="1" applyAlignment="1" applyProtection="1">
      <alignment horizontal="left"/>
    </xf>
    <xf numFmtId="37" fontId="24" fillId="7" borderId="86" xfId="35" applyNumberFormat="1" applyFont="1" applyFill="1" applyBorder="1" applyAlignment="1" applyProtection="1">
      <alignment horizontal="left"/>
    </xf>
    <xf numFmtId="37" fontId="24" fillId="7" borderId="0" xfId="35" applyNumberFormat="1" applyFont="1" applyFill="1" applyBorder="1" applyAlignment="1" applyProtection="1">
      <alignment horizontal="left"/>
    </xf>
    <xf numFmtId="37" fontId="25" fillId="5" borderId="18" xfId="31" applyNumberFormat="1" applyFont="1" applyFill="1" applyBorder="1" applyProtection="1"/>
    <xf numFmtId="0" fontId="24" fillId="5" borderId="0" xfId="31" applyFont="1" applyFill="1" applyBorder="1"/>
    <xf numFmtId="0" fontId="25" fillId="5" borderId="18" xfId="31" applyFont="1" applyFill="1" applyBorder="1"/>
    <xf numFmtId="0" fontId="25" fillId="0" borderId="18" xfId="31" applyFont="1" applyFill="1" applyBorder="1"/>
    <xf numFmtId="0" fontId="25" fillId="0" borderId="98" xfId="31" applyFont="1" applyFill="1" applyBorder="1"/>
    <xf numFmtId="37" fontId="23" fillId="5" borderId="18" xfId="53" applyNumberFormat="1" applyFont="1" applyFill="1" applyBorder="1" applyProtection="1"/>
    <xf numFmtId="37" fontId="158" fillId="5" borderId="0" xfId="53" applyNumberFormat="1" applyFont="1" applyFill="1" applyBorder="1" applyProtection="1"/>
    <xf numFmtId="37" fontId="158" fillId="5" borderId="18" xfId="53" applyNumberFormat="1" applyFont="1" applyFill="1" applyBorder="1" applyProtection="1"/>
    <xf numFmtId="37" fontId="149" fillId="9" borderId="0" xfId="53" applyNumberFormat="1" applyFont="1" applyFill="1" applyBorder="1" applyProtection="1"/>
    <xf numFmtId="37" fontId="149" fillId="9" borderId="18" xfId="53" applyNumberFormat="1" applyFont="1" applyFill="1" applyBorder="1" applyProtection="1"/>
    <xf numFmtId="37" fontId="149" fillId="5" borderId="18" xfId="53" applyNumberFormat="1" applyFont="1" applyFill="1" applyBorder="1" applyProtection="1"/>
    <xf numFmtId="0" fontId="25" fillId="5" borderId="98" xfId="31" applyFont="1" applyFill="1" applyBorder="1"/>
    <xf numFmtId="0" fontId="25" fillId="5" borderId="18" xfId="31" applyFont="1" applyFill="1" applyBorder="1" applyAlignment="1">
      <alignment vertical="top"/>
    </xf>
    <xf numFmtId="0" fontId="25" fillId="0" borderId="18" xfId="31" applyFont="1" applyFill="1" applyBorder="1" applyAlignment="1">
      <alignment vertical="top"/>
    </xf>
    <xf numFmtId="0" fontId="156" fillId="5" borderId="18" xfId="31" applyFont="1" applyFill="1" applyBorder="1"/>
    <xf numFmtId="0" fontId="25" fillId="9" borderId="18" xfId="31" applyFont="1" applyFill="1" applyBorder="1"/>
    <xf numFmtId="37" fontId="25" fillId="0" borderId="0" xfId="53" applyNumberFormat="1" applyFont="1" applyFill="1" applyBorder="1" applyProtection="1"/>
    <xf numFmtId="37" fontId="25" fillId="0" borderId="18" xfId="53" applyNumberFormat="1" applyFont="1" applyFill="1" applyBorder="1" applyProtection="1"/>
    <xf numFmtId="0" fontId="155" fillId="5" borderId="18" xfId="31" applyFont="1" applyFill="1" applyBorder="1"/>
    <xf numFmtId="0" fontId="22" fillId="5" borderId="18" xfId="31" applyFont="1" applyFill="1" applyBorder="1"/>
    <xf numFmtId="0" fontId="25" fillId="5" borderId="99" xfId="31" applyFont="1" applyFill="1" applyBorder="1"/>
    <xf numFmtId="37" fontId="24" fillId="7" borderId="0" xfId="35" applyNumberFormat="1" applyFont="1" applyFill="1" applyBorder="1" applyAlignment="1" applyProtection="1">
      <alignment horizontal="left" vertical="center"/>
    </xf>
    <xf numFmtId="37" fontId="25" fillId="7" borderId="0" xfId="35" applyNumberFormat="1" applyFont="1" applyFill="1" applyBorder="1" applyAlignment="1" applyProtection="1">
      <alignment horizontal="left" vertical="center"/>
    </xf>
    <xf numFmtId="0" fontId="24" fillId="5" borderId="0" xfId="32" applyFont="1" applyFill="1" applyBorder="1" applyAlignment="1" applyProtection="1">
      <alignment horizontal="left" vertical="center"/>
    </xf>
    <xf numFmtId="0" fontId="148" fillId="5" borderId="0" xfId="32" applyFont="1" applyFill="1" applyBorder="1" applyAlignment="1" applyProtection="1">
      <alignment horizontal="left" vertical="center"/>
    </xf>
    <xf numFmtId="0" fontId="24" fillId="5" borderId="17" xfId="32" applyFont="1" applyFill="1" applyBorder="1" applyAlignment="1" applyProtection="1">
      <alignment horizontal="left" vertical="center"/>
    </xf>
    <xf numFmtId="0" fontId="24" fillId="9" borderId="0" xfId="32" applyFont="1" applyFill="1" applyBorder="1" applyAlignment="1" applyProtection="1">
      <alignment horizontal="left" vertical="center"/>
    </xf>
    <xf numFmtId="0" fontId="23" fillId="5" borderId="0" xfId="0" applyFont="1" applyFill="1" applyBorder="1" applyAlignment="1" applyProtection="1">
      <alignment vertical="center"/>
    </xf>
    <xf numFmtId="37" fontId="149" fillId="9" borderId="72" xfId="0" applyNumberFormat="1" applyFont="1" applyFill="1" applyBorder="1" applyAlignment="1" applyProtection="1">
      <alignment vertical="center"/>
    </xf>
    <xf numFmtId="37" fontId="149" fillId="0" borderId="0" xfId="0" applyNumberFormat="1" applyFont="1" applyFill="1" applyBorder="1" applyAlignment="1" applyProtection="1">
      <alignment vertical="center"/>
    </xf>
    <xf numFmtId="37" fontId="25" fillId="9" borderId="7" xfId="32" applyNumberFormat="1" applyFont="1" applyFill="1" applyBorder="1" applyAlignment="1" applyProtection="1">
      <alignment horizontal="left" vertical="center"/>
    </xf>
    <xf numFmtId="0" fontId="148" fillId="9" borderId="0" xfId="0" applyFont="1" applyFill="1" applyBorder="1" applyAlignment="1">
      <alignment vertical="center"/>
    </xf>
    <xf numFmtId="37" fontId="23" fillId="5" borderId="72" xfId="37" applyNumberFormat="1" applyFont="1" applyFill="1" applyBorder="1" applyAlignment="1" applyProtection="1">
      <alignment vertical="center"/>
    </xf>
    <xf numFmtId="167" fontId="149" fillId="7" borderId="17" xfId="53" applyNumberFormat="1" applyFont="1" applyFill="1" applyBorder="1" applyProtection="1"/>
    <xf numFmtId="167" fontId="149" fillId="7" borderId="0" xfId="53" applyNumberFormat="1" applyFont="1" applyFill="1" applyBorder="1" applyAlignment="1" applyProtection="1">
      <alignment horizontal="left"/>
    </xf>
    <xf numFmtId="167" fontId="148" fillId="7" borderId="72" xfId="53" applyNumberFormat="1" applyFont="1" applyFill="1" applyBorder="1" applyProtection="1"/>
    <xf numFmtId="37" fontId="147" fillId="0" borderId="0" xfId="53" applyNumberFormat="1" applyFont="1" applyFill="1" applyBorder="1" applyProtection="1"/>
    <xf numFmtId="37" fontId="160" fillId="0" borderId="0" xfId="53" applyNumberFormat="1" applyFont="1" applyFill="1" applyBorder="1" applyProtection="1"/>
    <xf numFmtId="0" fontId="7" fillId="0" borderId="0" xfId="1748" applyFont="1" applyFill="1" applyBorder="1"/>
    <xf numFmtId="37" fontId="160" fillId="0" borderId="72" xfId="53" applyNumberFormat="1" applyFont="1" applyFill="1" applyBorder="1" applyProtection="1"/>
    <xf numFmtId="37" fontId="148" fillId="7" borderId="86" xfId="35" applyNumberFormat="1" applyFont="1" applyFill="1" applyBorder="1" applyAlignment="1" applyProtection="1">
      <alignment horizontal="left" vertical="center"/>
    </xf>
    <xf numFmtId="0" fontId="25" fillId="7" borderId="86" xfId="32" applyFont="1" applyFill="1" applyBorder="1" applyAlignment="1">
      <alignment vertical="center"/>
    </xf>
    <xf numFmtId="0" fontId="25" fillId="7" borderId="87" xfId="32" applyFont="1" applyFill="1" applyBorder="1" applyAlignment="1">
      <alignment vertical="center"/>
    </xf>
    <xf numFmtId="167" fontId="148" fillId="8" borderId="85" xfId="39" applyNumberFormat="1" applyFont="1" applyFill="1" applyBorder="1" applyAlignment="1" applyProtection="1">
      <alignment horizontal="center" vertical="center"/>
    </xf>
    <xf numFmtId="167" fontId="148" fillId="8" borderId="86" xfId="39" applyNumberFormat="1" applyFont="1" applyFill="1" applyBorder="1" applyAlignment="1" applyProtection="1">
      <alignment horizontal="center" vertical="center"/>
    </xf>
    <xf numFmtId="167" fontId="148" fillId="8" borderId="87" xfId="39" applyNumberFormat="1" applyFont="1" applyFill="1" applyBorder="1" applyAlignment="1" applyProtection="1">
      <alignment horizontal="center" vertical="center"/>
    </xf>
    <xf numFmtId="167" fontId="148" fillId="8" borderId="80" xfId="39" applyNumberFormat="1" applyFont="1" applyFill="1" applyBorder="1" applyAlignment="1" applyProtection="1">
      <alignment horizontal="center" vertical="center"/>
    </xf>
    <xf numFmtId="167" fontId="148" fillId="8" borderId="81" xfId="39" applyNumberFormat="1" applyFont="1" applyFill="1" applyBorder="1" applyAlignment="1" applyProtection="1">
      <alignment horizontal="center" vertical="center"/>
    </xf>
    <xf numFmtId="167" fontId="148" fillId="8" borderId="82" xfId="39" applyNumberFormat="1" applyFont="1" applyFill="1" applyBorder="1" applyAlignment="1" applyProtection="1">
      <alignment horizontal="center" vertical="center"/>
    </xf>
    <xf numFmtId="167" fontId="148" fillId="8" borderId="85" xfId="39" applyNumberFormat="1" applyFont="1" applyFill="1" applyBorder="1" applyAlignment="1" applyProtection="1">
      <alignment horizontal="center" vertical="center" wrapText="1"/>
    </xf>
    <xf numFmtId="167" fontId="148" fillId="8" borderId="86" xfId="39" applyNumberFormat="1" applyFont="1" applyFill="1" applyBorder="1" applyAlignment="1" applyProtection="1">
      <alignment horizontal="center" vertical="center" wrapText="1"/>
    </xf>
    <xf numFmtId="167" fontId="148" fillId="8" borderId="80" xfId="39" applyNumberFormat="1" applyFont="1" applyFill="1" applyBorder="1" applyAlignment="1" applyProtection="1">
      <alignment horizontal="center" vertical="center" wrapText="1"/>
    </xf>
    <xf numFmtId="167" fontId="148" fillId="8" borderId="81" xfId="39" applyNumberFormat="1" applyFont="1" applyFill="1" applyBorder="1" applyAlignment="1" applyProtection="1">
      <alignment horizontal="center" vertical="center" wrapText="1"/>
    </xf>
    <xf numFmtId="167" fontId="24" fillId="8" borderId="85" xfId="39" applyNumberFormat="1" applyFont="1" applyFill="1" applyBorder="1" applyAlignment="1" applyProtection="1">
      <alignment horizontal="center" vertical="center"/>
    </xf>
    <xf numFmtId="167" fontId="24" fillId="8" borderId="86" xfId="39" applyNumberFormat="1" applyFont="1" applyFill="1" applyBorder="1" applyAlignment="1" applyProtection="1">
      <alignment horizontal="center" vertical="center"/>
    </xf>
    <xf numFmtId="167" fontId="24" fillId="8" borderId="80" xfId="39" applyNumberFormat="1" applyFont="1" applyFill="1" applyBorder="1" applyAlignment="1" applyProtection="1">
      <alignment horizontal="center" vertical="center"/>
    </xf>
    <xf numFmtId="167" fontId="24" fillId="8" borderId="81" xfId="39" applyNumberFormat="1" applyFont="1" applyFill="1" applyBorder="1" applyAlignment="1" applyProtection="1">
      <alignment horizontal="center" vertical="center"/>
    </xf>
    <xf numFmtId="167" fontId="24" fillId="8" borderId="87" xfId="39" applyNumberFormat="1" applyFont="1" applyFill="1" applyBorder="1" applyAlignment="1" applyProtection="1">
      <alignment horizontal="center" vertical="center"/>
    </xf>
    <xf numFmtId="167" fontId="24" fillId="8" borderId="82" xfId="39" applyNumberFormat="1" applyFont="1" applyFill="1" applyBorder="1" applyAlignment="1" applyProtection="1">
      <alignment horizontal="center" vertical="center"/>
    </xf>
    <xf numFmtId="0" fontId="25" fillId="5" borderId="0" xfId="33" applyNumberFormat="1" applyFont="1" applyFill="1" applyAlignment="1">
      <alignment wrapText="1"/>
    </xf>
    <xf numFmtId="167" fontId="24" fillId="8" borderId="85" xfId="39" applyNumberFormat="1" applyFont="1" applyFill="1" applyBorder="1" applyAlignment="1" applyProtection="1">
      <alignment horizontal="center" vertical="center" wrapText="1"/>
    </xf>
    <xf numFmtId="0" fontId="151" fillId="0" borderId="0" xfId="32" applyFont="1" applyFill="1" applyBorder="1" applyAlignment="1">
      <alignment horizontal="left" vertical="center" wrapText="1"/>
    </xf>
    <xf numFmtId="167" fontId="148" fillId="8" borderId="87" xfId="39" applyNumberFormat="1" applyFont="1" applyFill="1" applyBorder="1" applyAlignment="1" applyProtection="1">
      <alignment horizontal="center" vertical="center" wrapText="1"/>
    </xf>
    <xf numFmtId="167" fontId="148" fillId="8" borderId="82" xfId="39" applyNumberFormat="1" applyFont="1" applyFill="1" applyBorder="1" applyAlignment="1" applyProtection="1">
      <alignment horizontal="center" vertical="center" wrapText="1"/>
    </xf>
    <xf numFmtId="167" fontId="148" fillId="8" borderId="89" xfId="39" applyNumberFormat="1" applyFont="1" applyFill="1" applyBorder="1" applyAlignment="1" applyProtection="1">
      <alignment horizontal="center" vertical="center" wrapText="1"/>
    </xf>
    <xf numFmtId="167" fontId="148" fillId="8" borderId="0" xfId="39" applyNumberFormat="1" applyFont="1" applyFill="1" applyBorder="1" applyAlignment="1" applyProtection="1">
      <alignment horizontal="center" vertical="center" wrapText="1"/>
    </xf>
    <xf numFmtId="167" fontId="148" fillId="8" borderId="18" xfId="39" applyNumberFormat="1" applyFont="1" applyFill="1" applyBorder="1" applyAlignment="1" applyProtection="1">
      <alignment horizontal="center" vertical="center" wrapText="1"/>
    </xf>
    <xf numFmtId="0" fontId="24" fillId="7" borderId="87" xfId="3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24" fillId="7" borderId="88" xfId="30" applyFont="1" applyFill="1" applyBorder="1" applyAlignment="1">
      <alignment horizontal="left" vertical="center"/>
    </xf>
    <xf numFmtId="0" fontId="24" fillId="7" borderId="18" xfId="30" applyFont="1" applyFill="1" applyBorder="1" applyAlignment="1">
      <alignment horizontal="left" vertical="center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" xfId="587" builtinId="3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a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Percent" xfId="49" builtinId="5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inder\2016\Q4\P&amp;Ls\2016%20Q4_Segment%20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MT-HU P&amp;L QoQ"/>
      <sheetName val="MT-HU P&amp;L YTD"/>
      <sheetName val="Maktel P&amp;L QoQ"/>
      <sheetName val="Maktel P&amp;L YTD"/>
      <sheetName val="CG P&amp;L QoQ"/>
      <sheetName val="CG P&amp;L YTD"/>
      <sheetName val="BCS reports &gt;&gt;&gt;"/>
      <sheetName val="THU QoQ"/>
      <sheetName val="MKT QoQ"/>
      <sheetName val="CG QoQ"/>
      <sheetName val="Profit_Loss YTD"/>
      <sheetName val="Graph"/>
    </sheetNames>
    <sheetDataSet>
      <sheetData sheetId="0"/>
      <sheetData sheetId="1">
        <row r="35">
          <cell r="O35">
            <v>-18984</v>
          </cell>
        </row>
        <row r="37">
          <cell r="O37">
            <v>-25578</v>
          </cell>
        </row>
        <row r="38">
          <cell r="O38">
            <v>2443</v>
          </cell>
        </row>
      </sheetData>
      <sheetData sheetId="2"/>
      <sheetData sheetId="3">
        <row r="33">
          <cell r="O33">
            <v>-1529</v>
          </cell>
        </row>
        <row r="34">
          <cell r="O34">
            <v>-3295</v>
          </cell>
        </row>
        <row r="35">
          <cell r="O35">
            <v>104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BT367"/>
  <sheetViews>
    <sheetView showGridLines="0" zoomScale="90" zoomScaleNormal="90" zoomScaleSheetLayoutView="8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C1" sqref="A1:C1"/>
    </sheetView>
  </sheetViews>
  <sheetFormatPr defaultRowHeight="12.75"/>
  <cols>
    <col min="1" max="2" width="3.5703125" style="95" customWidth="1"/>
    <col min="3" max="3" width="45" style="95" customWidth="1"/>
    <col min="4" max="14" width="12.42578125" customWidth="1"/>
    <col min="15" max="15" width="12.42578125" hidden="1" customWidth="1"/>
    <col min="16" max="17" width="12.42578125" customWidth="1"/>
    <col min="18" max="18" width="12.5703125" customWidth="1"/>
    <col min="19" max="19" width="12.42578125" hidden="1" customWidth="1"/>
    <col min="31" max="72" width="9.140625" style="339"/>
  </cols>
  <sheetData>
    <row r="1" spans="1:72" ht="12" customHeight="1">
      <c r="A1" s="575" t="s">
        <v>0</v>
      </c>
      <c r="B1" s="576"/>
      <c r="C1" s="577"/>
      <c r="D1" s="578">
        <v>2016</v>
      </c>
      <c r="E1" s="579"/>
      <c r="F1" s="579"/>
      <c r="G1" s="580"/>
      <c r="H1" s="578">
        <v>2017</v>
      </c>
      <c r="I1" s="579"/>
      <c r="J1" s="579"/>
      <c r="K1" s="580"/>
      <c r="L1" s="584" t="s">
        <v>264</v>
      </c>
      <c r="M1" s="585"/>
      <c r="N1" s="585"/>
      <c r="O1" s="470"/>
      <c r="P1" s="584" t="s">
        <v>265</v>
      </c>
      <c r="Q1" s="585"/>
      <c r="R1" s="585"/>
      <c r="S1" s="470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</row>
    <row r="2" spans="1:72" ht="12" customHeight="1" thickBot="1">
      <c r="A2" s="556" t="s">
        <v>143</v>
      </c>
      <c r="B2" s="236"/>
      <c r="C2" s="440"/>
      <c r="D2" s="581"/>
      <c r="E2" s="582"/>
      <c r="F2" s="582"/>
      <c r="G2" s="583"/>
      <c r="H2" s="581"/>
      <c r="I2" s="582"/>
      <c r="J2" s="582"/>
      <c r="K2" s="583"/>
      <c r="L2" s="586"/>
      <c r="M2" s="587"/>
      <c r="N2" s="587"/>
      <c r="O2" s="471"/>
      <c r="P2" s="586"/>
      <c r="Q2" s="587"/>
      <c r="R2" s="587"/>
      <c r="S2" s="471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</row>
    <row r="3" spans="1:72" ht="12" customHeight="1" thickBot="1">
      <c r="A3" s="557" t="s">
        <v>5</v>
      </c>
      <c r="B3" s="81"/>
      <c r="C3" s="81"/>
      <c r="D3" s="438" t="s">
        <v>120</v>
      </c>
      <c r="E3" s="480" t="s">
        <v>121</v>
      </c>
      <c r="F3" s="480" t="s">
        <v>122</v>
      </c>
      <c r="G3" s="324" t="s">
        <v>123</v>
      </c>
      <c r="H3" s="438" t="s">
        <v>120</v>
      </c>
      <c r="I3" s="480" t="s">
        <v>121</v>
      </c>
      <c r="J3" s="480" t="s">
        <v>122</v>
      </c>
      <c r="K3" s="324" t="s">
        <v>123</v>
      </c>
      <c r="L3" s="438" t="s">
        <v>120</v>
      </c>
      <c r="M3" s="480" t="s">
        <v>121</v>
      </c>
      <c r="N3" s="480" t="s">
        <v>122</v>
      </c>
      <c r="O3" s="438" t="s">
        <v>123</v>
      </c>
      <c r="P3" s="438" t="s">
        <v>120</v>
      </c>
      <c r="Q3" s="480" t="s">
        <v>121</v>
      </c>
      <c r="R3" s="480" t="s">
        <v>122</v>
      </c>
      <c r="S3" s="438" t="s">
        <v>123</v>
      </c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</row>
    <row r="4" spans="1:72" ht="12" customHeight="1">
      <c r="A4" s="558"/>
      <c r="B4" s="83"/>
      <c r="C4" s="83"/>
      <c r="D4" s="343"/>
      <c r="E4" s="343"/>
      <c r="F4" s="344"/>
      <c r="G4" s="343"/>
      <c r="H4" s="343"/>
      <c r="I4" s="343"/>
      <c r="J4" s="344"/>
      <c r="K4" s="343"/>
      <c r="L4" s="343"/>
      <c r="M4" s="343"/>
      <c r="N4" s="344"/>
      <c r="O4" s="343"/>
      <c r="P4" s="343"/>
      <c r="Q4" s="343"/>
      <c r="R4" s="344"/>
      <c r="S4" s="34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</row>
    <row r="5" spans="1:72" ht="12" customHeight="1">
      <c r="A5" s="559" t="s">
        <v>144</v>
      </c>
      <c r="B5" s="83"/>
      <c r="C5" s="83"/>
      <c r="D5" s="343"/>
      <c r="E5" s="343"/>
      <c r="F5" s="344"/>
      <c r="G5" s="343"/>
      <c r="H5" s="343"/>
      <c r="I5" s="343"/>
      <c r="J5" s="344"/>
      <c r="K5" s="343"/>
      <c r="L5" s="343"/>
      <c r="M5" s="343"/>
      <c r="N5" s="344"/>
      <c r="O5" s="343"/>
      <c r="P5" s="343"/>
      <c r="Q5" s="343"/>
      <c r="R5" s="344"/>
      <c r="S5" s="34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</row>
    <row r="6" spans="1:72" ht="12" customHeight="1">
      <c r="A6" s="558"/>
      <c r="B6" s="83"/>
      <c r="C6" s="83"/>
      <c r="D6" s="343"/>
      <c r="E6" s="343"/>
      <c r="F6" s="344"/>
      <c r="G6" s="343"/>
      <c r="H6" s="343"/>
      <c r="I6" s="343"/>
      <c r="J6" s="344"/>
      <c r="K6" s="343"/>
      <c r="L6" s="343"/>
      <c r="M6" s="343"/>
      <c r="N6" s="344"/>
      <c r="O6" s="343"/>
      <c r="P6" s="343"/>
      <c r="Q6" s="343"/>
      <c r="R6" s="344"/>
      <c r="S6" s="34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</row>
    <row r="7" spans="1:72" ht="12" customHeight="1">
      <c r="A7" s="558"/>
      <c r="B7" s="86" t="s">
        <v>145</v>
      </c>
      <c r="C7" s="138"/>
      <c r="D7" s="346">
        <v>36500</v>
      </c>
      <c r="E7" s="346">
        <v>36899</v>
      </c>
      <c r="F7" s="345">
        <v>37352</v>
      </c>
      <c r="G7" s="346">
        <v>36214</v>
      </c>
      <c r="H7" s="346">
        <v>34741</v>
      </c>
      <c r="I7" s="346">
        <v>35527</v>
      </c>
      <c r="J7" s="345">
        <v>36035</v>
      </c>
      <c r="K7" s="346">
        <v>34882</v>
      </c>
      <c r="L7" s="346">
        <v>35119</v>
      </c>
      <c r="M7" s="346">
        <v>35641</v>
      </c>
      <c r="N7" s="345">
        <v>36580</v>
      </c>
      <c r="O7" s="346"/>
      <c r="P7" s="346">
        <v>32786</v>
      </c>
      <c r="Q7" s="346">
        <v>33345</v>
      </c>
      <c r="R7" s="345">
        <v>34288</v>
      </c>
      <c r="S7" s="346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</row>
    <row r="8" spans="1:72" ht="12" customHeight="1">
      <c r="A8" s="558"/>
      <c r="B8" s="86" t="s">
        <v>170</v>
      </c>
      <c r="C8" s="138"/>
      <c r="D8" s="346">
        <v>2467</v>
      </c>
      <c r="E8" s="346">
        <v>2658</v>
      </c>
      <c r="F8" s="345">
        <v>2669</v>
      </c>
      <c r="G8" s="346">
        <v>2552</v>
      </c>
      <c r="H8" s="346">
        <v>2313</v>
      </c>
      <c r="I8" s="346">
        <v>2476</v>
      </c>
      <c r="J8" s="345">
        <v>2465</v>
      </c>
      <c r="K8" s="346">
        <v>2733</v>
      </c>
      <c r="L8" s="346">
        <v>2337</v>
      </c>
      <c r="M8" s="346">
        <v>2507</v>
      </c>
      <c r="N8" s="345">
        <v>2496</v>
      </c>
      <c r="O8" s="346"/>
      <c r="P8" s="346">
        <v>2337</v>
      </c>
      <c r="Q8" s="346">
        <v>2507</v>
      </c>
      <c r="R8" s="345">
        <v>2496</v>
      </c>
      <c r="S8" s="346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</row>
    <row r="9" spans="1:72" ht="12" customHeight="1">
      <c r="A9" s="558"/>
      <c r="B9" s="86" t="s">
        <v>6</v>
      </c>
      <c r="C9" s="138"/>
      <c r="D9" s="346">
        <v>15027</v>
      </c>
      <c r="E9" s="346">
        <v>15531</v>
      </c>
      <c r="F9" s="345">
        <v>16157</v>
      </c>
      <c r="G9" s="346">
        <v>16061</v>
      </c>
      <c r="H9" s="346">
        <v>17192</v>
      </c>
      <c r="I9" s="346">
        <v>17793</v>
      </c>
      <c r="J9" s="345">
        <v>19863</v>
      </c>
      <c r="K9" s="346">
        <v>19144</v>
      </c>
      <c r="L9" s="346">
        <v>19674</v>
      </c>
      <c r="M9" s="346">
        <v>21121</v>
      </c>
      <c r="N9" s="345">
        <v>22498</v>
      </c>
      <c r="O9" s="346"/>
      <c r="P9" s="346">
        <v>18714</v>
      </c>
      <c r="Q9" s="346">
        <v>20043</v>
      </c>
      <c r="R9" s="345">
        <v>21367</v>
      </c>
      <c r="S9" s="346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</row>
    <row r="10" spans="1:72" ht="12" customHeight="1">
      <c r="A10" s="558"/>
      <c r="B10" s="86" t="s">
        <v>146</v>
      </c>
      <c r="C10" s="138"/>
      <c r="D10" s="346">
        <v>4125</v>
      </c>
      <c r="E10" s="346">
        <v>4175</v>
      </c>
      <c r="F10" s="345">
        <v>4281</v>
      </c>
      <c r="G10" s="346">
        <v>4340</v>
      </c>
      <c r="H10" s="346">
        <v>4147</v>
      </c>
      <c r="I10" s="346">
        <v>4280</v>
      </c>
      <c r="J10" s="345">
        <v>4352</v>
      </c>
      <c r="K10" s="346">
        <v>4480</v>
      </c>
      <c r="L10" s="346">
        <v>4567</v>
      </c>
      <c r="M10" s="346">
        <v>4785</v>
      </c>
      <c r="N10" s="345">
        <v>4926</v>
      </c>
      <c r="O10" s="346"/>
      <c r="P10" s="346">
        <v>4549</v>
      </c>
      <c r="Q10" s="346">
        <v>4766</v>
      </c>
      <c r="R10" s="345">
        <v>4906</v>
      </c>
      <c r="S10" s="346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</row>
    <row r="11" spans="1:72" ht="12" customHeight="1">
      <c r="A11" s="558"/>
      <c r="B11" s="86" t="s">
        <v>147</v>
      </c>
      <c r="C11" s="138"/>
      <c r="D11" s="346">
        <v>10843</v>
      </c>
      <c r="E11" s="346">
        <v>13473</v>
      </c>
      <c r="F11" s="345">
        <v>14387</v>
      </c>
      <c r="G11" s="346">
        <v>16247</v>
      </c>
      <c r="H11" s="346">
        <v>12475</v>
      </c>
      <c r="I11" s="346">
        <v>15560</v>
      </c>
      <c r="J11" s="345">
        <v>17963</v>
      </c>
      <c r="K11" s="346">
        <v>18212</v>
      </c>
      <c r="L11" s="346">
        <v>13397</v>
      </c>
      <c r="M11" s="346">
        <v>16753</v>
      </c>
      <c r="N11" s="345">
        <v>19894</v>
      </c>
      <c r="O11" s="346"/>
      <c r="P11" s="346">
        <v>17302</v>
      </c>
      <c r="Q11" s="346">
        <v>19797</v>
      </c>
      <c r="R11" s="345">
        <v>23102</v>
      </c>
      <c r="S11" s="346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</row>
    <row r="12" spans="1:72" s="200" customFormat="1" ht="12" customHeight="1">
      <c r="A12" s="83"/>
      <c r="B12" s="83" t="s">
        <v>148</v>
      </c>
      <c r="C12" s="138"/>
      <c r="D12" s="348">
        <v>3325</v>
      </c>
      <c r="E12" s="348">
        <v>3718</v>
      </c>
      <c r="F12" s="347">
        <v>3964</v>
      </c>
      <c r="G12" s="348">
        <v>3242</v>
      </c>
      <c r="H12" s="348">
        <v>3382</v>
      </c>
      <c r="I12" s="348">
        <v>3981</v>
      </c>
      <c r="J12" s="347">
        <v>4853</v>
      </c>
      <c r="K12" s="348">
        <v>3807</v>
      </c>
      <c r="L12" s="348">
        <v>2584</v>
      </c>
      <c r="M12" s="348">
        <v>2906</v>
      </c>
      <c r="N12" s="347">
        <v>3805</v>
      </c>
      <c r="O12" s="348"/>
      <c r="P12" s="348">
        <v>2584</v>
      </c>
      <c r="Q12" s="348">
        <v>2906</v>
      </c>
      <c r="R12" s="347">
        <v>3805</v>
      </c>
      <c r="S12" s="348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339"/>
      <c r="AF12" s="339"/>
      <c r="AG12" s="339"/>
      <c r="AH12" s="339"/>
      <c r="AI12" s="339"/>
      <c r="AJ12" s="339"/>
      <c r="AK12" s="339"/>
      <c r="AL12" s="339"/>
      <c r="AM12" s="339"/>
      <c r="AN12" s="339"/>
      <c r="AO12" s="339"/>
      <c r="AP12" s="339"/>
      <c r="AQ12" s="339"/>
      <c r="AR12" s="339"/>
      <c r="AS12" s="339"/>
      <c r="AT12" s="339"/>
      <c r="AU12" s="339"/>
      <c r="AV12" s="339"/>
      <c r="AW12" s="339"/>
      <c r="AX12" s="339"/>
      <c r="AY12" s="339"/>
      <c r="AZ12" s="339"/>
      <c r="BA12" s="339"/>
      <c r="BB12" s="339"/>
      <c r="BC12" s="339"/>
      <c r="BD12" s="339"/>
      <c r="BE12" s="339"/>
      <c r="BF12" s="339"/>
      <c r="BG12" s="339"/>
      <c r="BH12" s="339"/>
      <c r="BI12" s="339"/>
      <c r="BJ12" s="339"/>
      <c r="BK12" s="339"/>
      <c r="BL12" s="339"/>
      <c r="BM12" s="339"/>
      <c r="BN12" s="339"/>
      <c r="BO12" s="339"/>
      <c r="BP12" s="339"/>
      <c r="BQ12" s="339"/>
      <c r="BR12" s="339"/>
      <c r="BS12" s="339"/>
      <c r="BT12" s="339"/>
    </row>
    <row r="13" spans="1:72" ht="12" customHeight="1">
      <c r="A13" s="560"/>
      <c r="B13" s="88"/>
      <c r="C13" s="89"/>
      <c r="D13" s="350"/>
      <c r="E13" s="350"/>
      <c r="F13" s="349"/>
      <c r="G13" s="350"/>
      <c r="H13" s="350"/>
      <c r="I13" s="350"/>
      <c r="J13" s="349"/>
      <c r="K13" s="350"/>
      <c r="L13" s="350"/>
      <c r="M13" s="350"/>
      <c r="N13" s="349"/>
      <c r="O13" s="350"/>
      <c r="P13" s="350"/>
      <c r="Q13" s="350"/>
      <c r="R13" s="349"/>
      <c r="S13" s="350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</row>
    <row r="14" spans="1:72" s="206" customFormat="1" ht="12" customHeight="1">
      <c r="A14" s="561"/>
      <c r="B14" s="231" t="s">
        <v>172</v>
      </c>
      <c r="C14" s="93"/>
      <c r="D14" s="352">
        <v>72287</v>
      </c>
      <c r="E14" s="352">
        <f t="shared" ref="E14:M14" si="0">SUM(E7:E12)</f>
        <v>76454</v>
      </c>
      <c r="F14" s="351">
        <f t="shared" si="0"/>
        <v>78810</v>
      </c>
      <c r="G14" s="352">
        <f t="shared" si="0"/>
        <v>78656</v>
      </c>
      <c r="H14" s="352">
        <f t="shared" si="0"/>
        <v>74250</v>
      </c>
      <c r="I14" s="352">
        <f t="shared" si="0"/>
        <v>79617</v>
      </c>
      <c r="J14" s="351">
        <f t="shared" si="0"/>
        <v>85531</v>
      </c>
      <c r="K14" s="352">
        <f t="shared" si="0"/>
        <v>83258</v>
      </c>
      <c r="L14" s="352">
        <f t="shared" si="0"/>
        <v>77678</v>
      </c>
      <c r="M14" s="352">
        <f t="shared" si="0"/>
        <v>83713</v>
      </c>
      <c r="N14" s="352">
        <f>SUM(N7:N12)</f>
        <v>90199</v>
      </c>
      <c r="O14" s="352"/>
      <c r="P14" s="352">
        <f>SUM(P7:P12)</f>
        <v>78272</v>
      </c>
      <c r="Q14" s="352">
        <f>SUM(Q7:Q12)</f>
        <v>83364</v>
      </c>
      <c r="R14" s="352">
        <f>SUM(R7:R12)</f>
        <v>89964</v>
      </c>
      <c r="S14" s="352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340"/>
      <c r="AF14" s="340"/>
      <c r="AG14" s="340"/>
      <c r="AH14" s="340"/>
      <c r="AI14" s="340"/>
      <c r="AJ14" s="340"/>
      <c r="AK14" s="340"/>
      <c r="AL14" s="340"/>
      <c r="AM14" s="340"/>
      <c r="AN14" s="340"/>
      <c r="AO14" s="340"/>
      <c r="AP14" s="340"/>
      <c r="AQ14" s="340"/>
      <c r="AR14" s="340"/>
      <c r="AS14" s="340"/>
      <c r="AT14" s="340"/>
      <c r="AU14" s="340"/>
      <c r="AV14" s="340"/>
      <c r="AW14" s="340"/>
      <c r="AX14" s="340"/>
      <c r="AY14" s="340"/>
      <c r="AZ14" s="340"/>
      <c r="BA14" s="340"/>
      <c r="BB14" s="340"/>
      <c r="BC14" s="340"/>
      <c r="BD14" s="340"/>
      <c r="BE14" s="340"/>
      <c r="BF14" s="340"/>
      <c r="BG14" s="340"/>
      <c r="BH14" s="340"/>
      <c r="BI14" s="340"/>
      <c r="BJ14" s="340"/>
      <c r="BK14" s="340"/>
      <c r="BL14" s="340"/>
      <c r="BM14" s="340"/>
      <c r="BN14" s="340"/>
      <c r="BO14" s="340"/>
      <c r="BP14" s="340"/>
      <c r="BQ14" s="340"/>
      <c r="BR14" s="340"/>
      <c r="BS14" s="340"/>
      <c r="BT14" s="340"/>
    </row>
    <row r="15" spans="1:72" ht="12" customHeight="1">
      <c r="A15" s="558"/>
      <c r="B15" s="83"/>
      <c r="C15" s="83"/>
      <c r="D15" s="354"/>
      <c r="E15" s="354"/>
      <c r="F15" s="353"/>
      <c r="G15" s="354"/>
      <c r="H15" s="354"/>
      <c r="I15" s="354"/>
      <c r="J15" s="353"/>
      <c r="K15" s="354"/>
      <c r="L15" s="354"/>
      <c r="M15" s="354"/>
      <c r="N15" s="353"/>
      <c r="O15" s="354"/>
      <c r="P15" s="354"/>
      <c r="Q15" s="354"/>
      <c r="R15" s="353"/>
      <c r="S15" s="354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</row>
    <row r="16" spans="1:72" ht="12" customHeight="1">
      <c r="A16" s="558"/>
      <c r="B16" s="84" t="s">
        <v>137</v>
      </c>
      <c r="C16" s="90"/>
      <c r="D16" s="346">
        <v>12723</v>
      </c>
      <c r="E16" s="346">
        <v>12873</v>
      </c>
      <c r="F16" s="345">
        <v>12277</v>
      </c>
      <c r="G16" s="346">
        <v>12302</v>
      </c>
      <c r="H16" s="346">
        <v>11754</v>
      </c>
      <c r="I16" s="346">
        <v>11529</v>
      </c>
      <c r="J16" s="345">
        <v>11391</v>
      </c>
      <c r="K16" s="346">
        <v>11303</v>
      </c>
      <c r="L16" s="346">
        <v>11062</v>
      </c>
      <c r="M16" s="346">
        <v>11255</v>
      </c>
      <c r="N16" s="345">
        <v>10961</v>
      </c>
      <c r="O16" s="346"/>
      <c r="P16" s="346">
        <v>11001</v>
      </c>
      <c r="Q16" s="346">
        <v>11168</v>
      </c>
      <c r="R16" s="345">
        <v>10870</v>
      </c>
      <c r="S16" s="346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</row>
    <row r="17" spans="1:72" ht="12" customHeight="1">
      <c r="A17" s="558"/>
      <c r="B17" s="84" t="s">
        <v>138</v>
      </c>
      <c r="C17" s="90"/>
      <c r="D17" s="346">
        <v>12269</v>
      </c>
      <c r="E17" s="346">
        <v>12684</v>
      </c>
      <c r="F17" s="345">
        <v>12068</v>
      </c>
      <c r="G17" s="346">
        <v>12271</v>
      </c>
      <c r="H17" s="346">
        <v>12149</v>
      </c>
      <c r="I17" s="346">
        <v>12308</v>
      </c>
      <c r="J17" s="345">
        <v>12363</v>
      </c>
      <c r="K17" s="346">
        <v>12514</v>
      </c>
      <c r="L17" s="346">
        <v>13140</v>
      </c>
      <c r="M17" s="346">
        <v>12853</v>
      </c>
      <c r="N17" s="345">
        <v>13040</v>
      </c>
      <c r="O17" s="346"/>
      <c r="P17" s="346">
        <v>12935</v>
      </c>
      <c r="Q17" s="346">
        <v>12588</v>
      </c>
      <c r="R17" s="345">
        <v>12738</v>
      </c>
      <c r="S17" s="346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</row>
    <row r="18" spans="1:72" ht="12" customHeight="1">
      <c r="A18" s="83"/>
      <c r="B18" s="84" t="s">
        <v>7</v>
      </c>
      <c r="C18" s="142"/>
      <c r="D18" s="346">
        <v>10198</v>
      </c>
      <c r="E18" s="346">
        <v>10678</v>
      </c>
      <c r="F18" s="345">
        <v>10415</v>
      </c>
      <c r="G18" s="346">
        <v>10568</v>
      </c>
      <c r="H18" s="346">
        <v>11102</v>
      </c>
      <c r="I18" s="346">
        <v>11257</v>
      </c>
      <c r="J18" s="345">
        <v>11402</v>
      </c>
      <c r="K18" s="346">
        <v>11427</v>
      </c>
      <c r="L18" s="346">
        <v>12118</v>
      </c>
      <c r="M18" s="346">
        <v>11786</v>
      </c>
      <c r="N18" s="345">
        <v>11842</v>
      </c>
      <c r="O18" s="346"/>
      <c r="P18" s="346">
        <v>11974</v>
      </c>
      <c r="Q18" s="346">
        <v>11598</v>
      </c>
      <c r="R18" s="345">
        <v>11618</v>
      </c>
      <c r="S18" s="346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</row>
    <row r="19" spans="1:72" ht="12" customHeight="1">
      <c r="A19" s="83"/>
      <c r="B19" s="84" t="s">
        <v>149</v>
      </c>
      <c r="C19" s="90"/>
      <c r="D19" s="346">
        <v>1400</v>
      </c>
      <c r="E19" s="346">
        <v>1014</v>
      </c>
      <c r="F19" s="345">
        <v>903</v>
      </c>
      <c r="G19" s="346">
        <v>2104</v>
      </c>
      <c r="H19" s="346">
        <v>1944</v>
      </c>
      <c r="I19" s="346">
        <v>1414</v>
      </c>
      <c r="J19" s="345">
        <v>1679</v>
      </c>
      <c r="K19" s="346">
        <v>4217</v>
      </c>
      <c r="L19" s="346">
        <v>3301</v>
      </c>
      <c r="M19" s="346">
        <v>3253</v>
      </c>
      <c r="N19" s="345">
        <v>2986</v>
      </c>
      <c r="O19" s="346"/>
      <c r="P19" s="346">
        <v>4114</v>
      </c>
      <c r="Q19" s="346">
        <v>4067</v>
      </c>
      <c r="R19" s="345">
        <v>3700</v>
      </c>
      <c r="S19" s="346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</row>
    <row r="20" spans="1:72" ht="12" customHeight="1">
      <c r="A20" s="83"/>
      <c r="B20" s="84" t="s">
        <v>6</v>
      </c>
      <c r="C20" s="90"/>
      <c r="D20" s="346">
        <v>2328</v>
      </c>
      <c r="E20" s="346">
        <v>2494</v>
      </c>
      <c r="F20" s="345">
        <v>2339</v>
      </c>
      <c r="G20" s="346">
        <v>2365</v>
      </c>
      <c r="H20" s="346">
        <v>2286</v>
      </c>
      <c r="I20" s="346">
        <v>2705</v>
      </c>
      <c r="J20" s="345">
        <v>3251</v>
      </c>
      <c r="K20" s="346">
        <v>2448</v>
      </c>
      <c r="L20" s="346">
        <v>2314</v>
      </c>
      <c r="M20" s="346">
        <v>2344</v>
      </c>
      <c r="N20" s="345">
        <v>2394</v>
      </c>
      <c r="O20" s="346"/>
      <c r="P20" s="346">
        <v>2314</v>
      </c>
      <c r="Q20" s="346">
        <v>2344</v>
      </c>
      <c r="R20" s="345">
        <v>2394</v>
      </c>
      <c r="S20" s="346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</row>
    <row r="21" spans="1:72" ht="12" customHeight="1">
      <c r="A21" s="83"/>
      <c r="B21" s="101" t="s">
        <v>171</v>
      </c>
      <c r="C21" s="90"/>
      <c r="D21" s="346">
        <v>5338</v>
      </c>
      <c r="E21" s="346">
        <v>4996</v>
      </c>
      <c r="F21" s="345">
        <v>4961</v>
      </c>
      <c r="G21" s="346">
        <v>4856</v>
      </c>
      <c r="H21" s="346">
        <v>4601</v>
      </c>
      <c r="I21" s="346">
        <v>4870</v>
      </c>
      <c r="J21" s="345">
        <v>4604</v>
      </c>
      <c r="K21" s="346">
        <v>4975</v>
      </c>
      <c r="L21" s="346">
        <v>4797</v>
      </c>
      <c r="M21" s="346">
        <v>5097</v>
      </c>
      <c r="N21" s="345">
        <v>4929</v>
      </c>
      <c r="O21" s="346"/>
      <c r="P21" s="346">
        <v>4797</v>
      </c>
      <c r="Q21" s="346">
        <v>5097</v>
      </c>
      <c r="R21" s="345">
        <v>4929</v>
      </c>
      <c r="S21" s="346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</row>
    <row r="22" spans="1:72" s="200" customFormat="1" ht="12" customHeight="1">
      <c r="A22" s="216"/>
      <c r="B22" s="305" t="s">
        <v>150</v>
      </c>
      <c r="C22" s="291"/>
      <c r="D22" s="348">
        <v>4090</v>
      </c>
      <c r="E22" s="348">
        <v>4452</v>
      </c>
      <c r="F22" s="347">
        <v>4373</v>
      </c>
      <c r="G22" s="348">
        <v>4422</v>
      </c>
      <c r="H22" s="348">
        <v>3712</v>
      </c>
      <c r="I22" s="348">
        <v>4076</v>
      </c>
      <c r="J22" s="347">
        <v>4223</v>
      </c>
      <c r="K22" s="348">
        <v>4604</v>
      </c>
      <c r="L22" s="348">
        <v>4430</v>
      </c>
      <c r="M22" s="348">
        <v>4172</v>
      </c>
      <c r="N22" s="347">
        <v>3980</v>
      </c>
      <c r="O22" s="348"/>
      <c r="P22" s="348">
        <v>4455</v>
      </c>
      <c r="Q22" s="348">
        <v>4200</v>
      </c>
      <c r="R22" s="347">
        <v>4006</v>
      </c>
      <c r="S22" s="348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339"/>
      <c r="AF22" s="339"/>
      <c r="AG22" s="339"/>
      <c r="AH22" s="339"/>
      <c r="AI22" s="339"/>
      <c r="AJ22" s="339"/>
      <c r="AK22" s="339"/>
      <c r="AL22" s="339"/>
      <c r="AM22" s="339"/>
      <c r="AN22" s="339"/>
      <c r="AO22" s="339"/>
      <c r="AP22" s="339"/>
      <c r="AQ22" s="339"/>
      <c r="AR22" s="339"/>
      <c r="AS22" s="339"/>
      <c r="AT22" s="339"/>
      <c r="AU22" s="339"/>
      <c r="AV22" s="339"/>
      <c r="AW22" s="339"/>
      <c r="AX22" s="339"/>
      <c r="AY22" s="339"/>
      <c r="AZ22" s="339"/>
      <c r="BA22" s="339"/>
      <c r="BB22" s="339"/>
      <c r="BC22" s="339"/>
      <c r="BD22" s="339"/>
      <c r="BE22" s="339"/>
      <c r="BF22" s="339"/>
      <c r="BG22" s="339"/>
      <c r="BH22" s="339"/>
      <c r="BI22" s="339"/>
      <c r="BJ22" s="339"/>
      <c r="BK22" s="339"/>
      <c r="BL22" s="339"/>
      <c r="BM22" s="339"/>
      <c r="BN22" s="339"/>
      <c r="BO22" s="339"/>
      <c r="BP22" s="339"/>
      <c r="BQ22" s="339"/>
      <c r="BR22" s="339"/>
      <c r="BS22" s="339"/>
      <c r="BT22" s="339"/>
    </row>
    <row r="23" spans="1:72" ht="12" customHeight="1">
      <c r="A23" s="83"/>
      <c r="B23" s="83"/>
      <c r="C23" s="83"/>
      <c r="D23" s="354"/>
      <c r="E23" s="354"/>
      <c r="F23" s="353"/>
      <c r="G23" s="354"/>
      <c r="H23" s="354"/>
      <c r="I23" s="354"/>
      <c r="J23" s="353"/>
      <c r="K23" s="354"/>
      <c r="L23" s="354"/>
      <c r="M23" s="354"/>
      <c r="N23" s="353"/>
      <c r="O23" s="354"/>
      <c r="P23" s="354"/>
      <c r="Q23" s="354"/>
      <c r="R23" s="353"/>
      <c r="S23" s="354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</row>
    <row r="24" spans="1:72" s="206" customFormat="1" ht="12" customHeight="1">
      <c r="A24" s="234"/>
      <c r="B24" s="234" t="s">
        <v>173</v>
      </c>
      <c r="C24" s="91"/>
      <c r="D24" s="352">
        <v>48346</v>
      </c>
      <c r="E24" s="352">
        <f>SUM(E16:E22)</f>
        <v>49191</v>
      </c>
      <c r="F24" s="351">
        <f>SUM(F16:F22)</f>
        <v>47336</v>
      </c>
      <c r="G24" s="352">
        <f>SUM(G16:G22)</f>
        <v>48888</v>
      </c>
      <c r="H24" s="352">
        <f>SUM(H16:H22)</f>
        <v>47548</v>
      </c>
      <c r="I24" s="352">
        <v>48159</v>
      </c>
      <c r="J24" s="351">
        <v>48913</v>
      </c>
      <c r="K24" s="352">
        <v>51488</v>
      </c>
      <c r="L24" s="352">
        <f>SUM(L16:L22)</f>
        <v>51162</v>
      </c>
      <c r="M24" s="352">
        <f>SUM(M16:M22)</f>
        <v>50760</v>
      </c>
      <c r="N24" s="352">
        <f>SUM(N16:N22)</f>
        <v>50132</v>
      </c>
      <c r="O24" s="352"/>
      <c r="P24" s="352">
        <f>SUM(P16:P22)</f>
        <v>51590</v>
      </c>
      <c r="Q24" s="352">
        <f>SUM(Q16:Q22)</f>
        <v>51062</v>
      </c>
      <c r="R24" s="352">
        <f>SUM(R16:R22)</f>
        <v>50255</v>
      </c>
      <c r="S24" s="352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340"/>
      <c r="AF24" s="340"/>
      <c r="AG24" s="340"/>
      <c r="AH24" s="340"/>
      <c r="AI24" s="340"/>
      <c r="AJ24" s="340"/>
      <c r="AK24" s="340"/>
      <c r="AL24" s="340"/>
      <c r="AM24" s="340"/>
      <c r="AN24" s="340"/>
      <c r="AO24" s="340"/>
      <c r="AP24" s="340"/>
      <c r="AQ24" s="340"/>
      <c r="AR24" s="340"/>
      <c r="AS24" s="340"/>
      <c r="AT24" s="340"/>
      <c r="AU24" s="340"/>
      <c r="AV24" s="340"/>
      <c r="AW24" s="340"/>
      <c r="AX24" s="340"/>
      <c r="AY24" s="340"/>
      <c r="AZ24" s="340"/>
      <c r="BA24" s="340"/>
      <c r="BB24" s="340"/>
      <c r="BC24" s="340"/>
      <c r="BD24" s="340"/>
      <c r="BE24" s="340"/>
      <c r="BF24" s="340"/>
      <c r="BG24" s="340"/>
      <c r="BH24" s="340"/>
      <c r="BI24" s="340"/>
      <c r="BJ24" s="340"/>
      <c r="BK24" s="340"/>
      <c r="BL24" s="340"/>
      <c r="BM24" s="340"/>
      <c r="BN24" s="340"/>
      <c r="BO24" s="340"/>
      <c r="BP24" s="340"/>
      <c r="BQ24" s="340"/>
      <c r="BR24" s="340"/>
      <c r="BS24" s="340"/>
      <c r="BT24" s="340"/>
    </row>
    <row r="25" spans="1:72" ht="12" customHeight="1">
      <c r="A25" s="83"/>
      <c r="B25" s="83"/>
      <c r="C25" s="83"/>
      <c r="D25" s="354"/>
      <c r="E25" s="354"/>
      <c r="F25" s="353"/>
      <c r="G25" s="354"/>
      <c r="H25" s="354"/>
      <c r="I25" s="354"/>
      <c r="J25" s="353"/>
      <c r="K25" s="354"/>
      <c r="L25" s="354"/>
      <c r="M25" s="354"/>
      <c r="N25" s="353"/>
      <c r="O25" s="354"/>
      <c r="P25" s="354"/>
      <c r="Q25" s="354"/>
      <c r="R25" s="353"/>
      <c r="S25" s="354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</row>
    <row r="26" spans="1:72" s="206" customFormat="1" ht="12" customHeight="1">
      <c r="A26" s="234"/>
      <c r="B26" s="229" t="s">
        <v>151</v>
      </c>
      <c r="C26" s="93"/>
      <c r="D26" s="356">
        <v>15380</v>
      </c>
      <c r="E26" s="356">
        <v>13852</v>
      </c>
      <c r="F26" s="355">
        <v>15260</v>
      </c>
      <c r="G26" s="356">
        <v>22797</v>
      </c>
      <c r="H26" s="356">
        <v>17129</v>
      </c>
      <c r="I26" s="356">
        <v>24398</v>
      </c>
      <c r="J26" s="355">
        <v>19590</v>
      </c>
      <c r="K26" s="356">
        <v>26368</v>
      </c>
      <c r="L26" s="356">
        <v>20757</v>
      </c>
      <c r="M26" s="356">
        <v>33240</v>
      </c>
      <c r="N26" s="355">
        <v>23466</v>
      </c>
      <c r="O26" s="356"/>
      <c r="P26" s="356">
        <v>20757</v>
      </c>
      <c r="Q26" s="356">
        <v>33240</v>
      </c>
      <c r="R26" s="355">
        <v>23466</v>
      </c>
      <c r="S26" s="356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340"/>
      <c r="AF26" s="340"/>
      <c r="AG26" s="340"/>
      <c r="AH26" s="340"/>
      <c r="AI26" s="340"/>
      <c r="AJ26" s="340"/>
      <c r="AK26" s="340"/>
      <c r="AL26" s="340"/>
      <c r="AM26" s="340"/>
      <c r="AN26" s="340"/>
      <c r="AO26" s="340"/>
      <c r="AP26" s="340"/>
      <c r="AQ26" s="340"/>
      <c r="AR26" s="340"/>
      <c r="AS26" s="340"/>
      <c r="AT26" s="340"/>
      <c r="AU26" s="340"/>
      <c r="AV26" s="340"/>
      <c r="AW26" s="340"/>
      <c r="AX26" s="340"/>
      <c r="AY26" s="340"/>
      <c r="AZ26" s="340"/>
      <c r="BA26" s="340"/>
      <c r="BB26" s="340"/>
      <c r="BC26" s="340"/>
      <c r="BD26" s="340"/>
      <c r="BE26" s="340"/>
      <c r="BF26" s="340"/>
      <c r="BG26" s="340"/>
      <c r="BH26" s="340"/>
      <c r="BI26" s="340"/>
      <c r="BJ26" s="340"/>
      <c r="BK26" s="340"/>
      <c r="BL26" s="340"/>
      <c r="BM26" s="340"/>
      <c r="BN26" s="340"/>
      <c r="BO26" s="340"/>
      <c r="BP26" s="340"/>
      <c r="BQ26" s="340"/>
      <c r="BR26" s="340"/>
      <c r="BS26" s="340"/>
      <c r="BT26" s="340"/>
    </row>
    <row r="27" spans="1:72" ht="12" customHeight="1">
      <c r="A27" s="83"/>
      <c r="B27" s="201"/>
      <c r="C27" s="83"/>
      <c r="D27" s="354"/>
      <c r="E27" s="354"/>
      <c r="F27" s="353"/>
      <c r="G27" s="354"/>
      <c r="H27" s="354"/>
      <c r="I27" s="354"/>
      <c r="J27" s="353"/>
      <c r="K27" s="354"/>
      <c r="L27" s="354"/>
      <c r="M27" s="354"/>
      <c r="N27" s="353"/>
      <c r="O27" s="354"/>
      <c r="P27" s="354"/>
      <c r="Q27" s="354"/>
      <c r="R27" s="353"/>
      <c r="S27" s="354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</row>
    <row r="28" spans="1:72" s="206" customFormat="1" ht="12" customHeight="1">
      <c r="A28" s="234"/>
      <c r="B28" s="229" t="s">
        <v>219</v>
      </c>
      <c r="C28" s="108"/>
      <c r="D28" s="356">
        <v>2313</v>
      </c>
      <c r="E28" s="356">
        <v>1490</v>
      </c>
      <c r="F28" s="355">
        <v>1459</v>
      </c>
      <c r="G28" s="356">
        <v>1516</v>
      </c>
      <c r="H28" s="356">
        <v>1580</v>
      </c>
      <c r="I28" s="356">
        <v>1347</v>
      </c>
      <c r="J28" s="355">
        <v>1347</v>
      </c>
      <c r="K28" s="356">
        <v>328</v>
      </c>
      <c r="L28" s="356">
        <v>0</v>
      </c>
      <c r="M28" s="356">
        <v>0</v>
      </c>
      <c r="N28" s="475">
        <v>0</v>
      </c>
      <c r="O28" s="356"/>
      <c r="P28" s="356">
        <v>0</v>
      </c>
      <c r="Q28" s="356">
        <v>0</v>
      </c>
      <c r="R28" s="475">
        <v>0</v>
      </c>
      <c r="S28" s="356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340"/>
      <c r="AF28" s="340"/>
      <c r="AG28" s="340"/>
      <c r="AH28" s="340"/>
      <c r="AI28" s="340"/>
      <c r="AJ28" s="340"/>
      <c r="AK28" s="340"/>
      <c r="AL28" s="340"/>
      <c r="AM28" s="340"/>
      <c r="AN28" s="340"/>
      <c r="AO28" s="340"/>
      <c r="AP28" s="340"/>
      <c r="AQ28" s="340"/>
      <c r="AR28" s="340"/>
      <c r="AS28" s="340"/>
      <c r="AT28" s="340"/>
      <c r="AU28" s="340"/>
      <c r="AV28" s="340"/>
      <c r="AW28" s="340"/>
      <c r="AX28" s="340"/>
      <c r="AY28" s="340"/>
      <c r="AZ28" s="340"/>
      <c r="BA28" s="340"/>
      <c r="BB28" s="340"/>
      <c r="BC28" s="340"/>
      <c r="BD28" s="340"/>
      <c r="BE28" s="340"/>
      <c r="BF28" s="340"/>
      <c r="BG28" s="340"/>
      <c r="BH28" s="340"/>
      <c r="BI28" s="340"/>
      <c r="BJ28" s="340"/>
      <c r="BK28" s="340"/>
      <c r="BL28" s="340"/>
      <c r="BM28" s="340"/>
      <c r="BN28" s="340"/>
      <c r="BO28" s="340"/>
      <c r="BP28" s="340"/>
      <c r="BQ28" s="340"/>
      <c r="BR28" s="340"/>
      <c r="BS28" s="340"/>
      <c r="BT28" s="340"/>
    </row>
    <row r="29" spans="1:72" ht="12" customHeight="1">
      <c r="A29" s="83"/>
      <c r="B29" s="83"/>
      <c r="C29" s="90"/>
      <c r="D29" s="354"/>
      <c r="E29" s="354"/>
      <c r="F29" s="353"/>
      <c r="G29" s="354"/>
      <c r="H29" s="354"/>
      <c r="I29" s="354"/>
      <c r="J29" s="353"/>
      <c r="K29" s="354"/>
      <c r="L29" s="354"/>
      <c r="M29" s="354"/>
      <c r="N29" s="353"/>
      <c r="O29" s="354"/>
      <c r="P29" s="354"/>
      <c r="Q29" s="354"/>
      <c r="R29" s="353"/>
      <c r="S29" s="354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</row>
    <row r="30" spans="1:72" s="206" customFormat="1" ht="12" customHeight="1">
      <c r="A30" s="234" t="s">
        <v>9</v>
      </c>
      <c r="B30" s="93"/>
      <c r="C30" s="94"/>
      <c r="D30" s="356">
        <v>138326</v>
      </c>
      <c r="E30" s="356">
        <f>E14+E24+E26+E28</f>
        <v>140987</v>
      </c>
      <c r="F30" s="355">
        <f>F14+F24+F26+F28</f>
        <v>142865</v>
      </c>
      <c r="G30" s="356">
        <f>G14+G24+G26+G28</f>
        <v>151857</v>
      </c>
      <c r="H30" s="356">
        <f>H14+H24+H26+H28</f>
        <v>140507</v>
      </c>
      <c r="I30" s="356">
        <v>153521</v>
      </c>
      <c r="J30" s="355">
        <v>155381</v>
      </c>
      <c r="K30" s="356">
        <v>161442</v>
      </c>
      <c r="L30" s="356">
        <f>L14+L24+L26+L28</f>
        <v>149597</v>
      </c>
      <c r="M30" s="356">
        <f>M14+M24+M26+M28</f>
        <v>167713</v>
      </c>
      <c r="N30" s="356">
        <f>N14+N24+N26+N28</f>
        <v>163797</v>
      </c>
      <c r="O30" s="356"/>
      <c r="P30" s="356">
        <f>P14+P24+P26+P28</f>
        <v>150619</v>
      </c>
      <c r="Q30" s="356">
        <f>Q14+Q24+Q26+Q28</f>
        <v>167666</v>
      </c>
      <c r="R30" s="356">
        <f>R14+R24+R26+R28</f>
        <v>163685</v>
      </c>
      <c r="S30" s="356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340"/>
      <c r="AF30" s="340"/>
      <c r="AG30" s="340"/>
      <c r="AH30" s="340"/>
      <c r="AI30" s="340"/>
      <c r="AJ30" s="340"/>
      <c r="AK30" s="340"/>
      <c r="AL30" s="340"/>
      <c r="AM30" s="340"/>
      <c r="AN30" s="340"/>
      <c r="AO30" s="340"/>
      <c r="AP30" s="340"/>
      <c r="AQ30" s="340"/>
      <c r="AR30" s="340"/>
      <c r="AS30" s="340"/>
      <c r="AT30" s="340"/>
      <c r="AU30" s="340"/>
      <c r="AV30" s="340"/>
      <c r="AW30" s="340"/>
      <c r="AX30" s="340"/>
      <c r="AY30" s="340"/>
      <c r="AZ30" s="340"/>
      <c r="BA30" s="340"/>
      <c r="BB30" s="340"/>
      <c r="BC30" s="340"/>
      <c r="BD30" s="340"/>
      <c r="BE30" s="340"/>
      <c r="BF30" s="340"/>
      <c r="BG30" s="340"/>
      <c r="BH30" s="340"/>
      <c r="BI30" s="340"/>
      <c r="BJ30" s="340"/>
      <c r="BK30" s="340"/>
      <c r="BL30" s="340"/>
      <c r="BM30" s="340"/>
      <c r="BN30" s="340"/>
      <c r="BO30" s="340"/>
      <c r="BP30" s="340"/>
      <c r="BQ30" s="340"/>
      <c r="BR30" s="340"/>
      <c r="BS30" s="340"/>
      <c r="BT30" s="340"/>
    </row>
    <row r="31" spans="1:72" ht="12" customHeight="1">
      <c r="A31" s="83"/>
      <c r="B31" s="83"/>
      <c r="C31" s="90"/>
      <c r="D31" s="354"/>
      <c r="E31" s="354"/>
      <c r="F31" s="353"/>
      <c r="G31" s="354"/>
      <c r="H31" s="354"/>
      <c r="I31" s="354"/>
      <c r="J31" s="353"/>
      <c r="K31" s="354"/>
      <c r="L31" s="354"/>
      <c r="M31" s="354"/>
      <c r="N31" s="353"/>
      <c r="O31" s="354"/>
      <c r="P31" s="354"/>
      <c r="Q31" s="354"/>
      <c r="R31" s="353"/>
      <c r="S31" s="354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</row>
    <row r="32" spans="1:72" ht="12" customHeight="1">
      <c r="A32" s="87"/>
      <c r="B32" s="87"/>
      <c r="C32" s="87" t="s">
        <v>152</v>
      </c>
      <c r="D32" s="346">
        <v>-4794</v>
      </c>
      <c r="E32" s="346">
        <v>-4846</v>
      </c>
      <c r="F32" s="345">
        <v>-5069</v>
      </c>
      <c r="G32" s="346">
        <v>-4920</v>
      </c>
      <c r="H32" s="346">
        <v>-4430</v>
      </c>
      <c r="I32" s="346">
        <v>-4662</v>
      </c>
      <c r="J32" s="345">
        <v>-4854</v>
      </c>
      <c r="K32" s="346">
        <v>-4939</v>
      </c>
      <c r="L32" s="346">
        <v>-4667</v>
      </c>
      <c r="M32" s="346">
        <v>-5307</v>
      </c>
      <c r="N32" s="345">
        <v>-5447</v>
      </c>
      <c r="O32" s="346"/>
      <c r="P32" s="346">
        <v>-4667</v>
      </c>
      <c r="Q32" s="346">
        <v>-5307</v>
      </c>
      <c r="R32" s="345">
        <v>-5447</v>
      </c>
      <c r="S32" s="346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</row>
    <row r="33" spans="1:72" ht="12" customHeight="1">
      <c r="A33" s="87"/>
      <c r="B33" s="87"/>
      <c r="C33" s="87" t="s">
        <v>220</v>
      </c>
      <c r="D33" s="346">
        <v>-9309</v>
      </c>
      <c r="E33" s="346">
        <v>-7398</v>
      </c>
      <c r="F33" s="345">
        <v>-8726</v>
      </c>
      <c r="G33" s="346">
        <v>-14025</v>
      </c>
      <c r="H33" s="346">
        <v>-10709</v>
      </c>
      <c r="I33" s="346">
        <v>-17952</v>
      </c>
      <c r="J33" s="345">
        <v>-13097</v>
      </c>
      <c r="K33" s="346">
        <v>-18680</v>
      </c>
      <c r="L33" s="346">
        <v>-14041</v>
      </c>
      <c r="M33" s="346">
        <v>-25291</v>
      </c>
      <c r="N33" s="345">
        <v>-16298</v>
      </c>
      <c r="O33" s="346"/>
      <c r="P33" s="346">
        <v>-14041</v>
      </c>
      <c r="Q33" s="346">
        <v>-25291</v>
      </c>
      <c r="R33" s="345">
        <v>-16298</v>
      </c>
      <c r="S33" s="346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</row>
    <row r="34" spans="1:72" ht="12" customHeight="1">
      <c r="A34" s="87"/>
      <c r="B34" s="87"/>
      <c r="C34" s="87" t="s">
        <v>221</v>
      </c>
      <c r="D34" s="346">
        <v>-2256</v>
      </c>
      <c r="E34" s="346">
        <v>-1481</v>
      </c>
      <c r="F34" s="345">
        <v>-1394</v>
      </c>
      <c r="G34" s="346">
        <v>-1648</v>
      </c>
      <c r="H34" s="346">
        <v>-1517</v>
      </c>
      <c r="I34" s="346">
        <v>-1289</v>
      </c>
      <c r="J34" s="345">
        <v>-1288</v>
      </c>
      <c r="K34" s="346">
        <v>-693</v>
      </c>
      <c r="L34" s="346">
        <v>0</v>
      </c>
      <c r="M34" s="346" t="s">
        <v>263</v>
      </c>
      <c r="N34" s="474">
        <v>0</v>
      </c>
      <c r="O34" s="346"/>
      <c r="P34" s="346">
        <v>0</v>
      </c>
      <c r="Q34" s="346">
        <v>0</v>
      </c>
      <c r="R34" s="474">
        <v>0</v>
      </c>
      <c r="S34" s="346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</row>
    <row r="35" spans="1:72" ht="12" customHeight="1">
      <c r="A35" s="87"/>
      <c r="B35" s="87"/>
      <c r="C35" s="87" t="s">
        <v>153</v>
      </c>
      <c r="D35" s="346">
        <v>-2225</v>
      </c>
      <c r="E35" s="346">
        <v>-2134</v>
      </c>
      <c r="F35" s="345">
        <v>-1670</v>
      </c>
      <c r="G35" s="346">
        <v>-1851</v>
      </c>
      <c r="H35" s="346">
        <v>-1656</v>
      </c>
      <c r="I35" s="346">
        <v>-1500</v>
      </c>
      <c r="J35" s="345">
        <v>-1430</v>
      </c>
      <c r="K35" s="346">
        <v>-934</v>
      </c>
      <c r="L35" s="346">
        <v>-1119</v>
      </c>
      <c r="M35" s="346">
        <v>-2035</v>
      </c>
      <c r="N35" s="345">
        <v>-1961</v>
      </c>
      <c r="O35" s="346"/>
      <c r="P35" s="346">
        <v>-1435</v>
      </c>
      <c r="Q35" s="346">
        <v>-2286</v>
      </c>
      <c r="R35" s="345">
        <v>-2223</v>
      </c>
      <c r="S35" s="346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</row>
    <row r="36" spans="1:72" ht="12" customHeight="1">
      <c r="A36" s="101"/>
      <c r="B36" s="101"/>
      <c r="C36" s="224" t="s">
        <v>126</v>
      </c>
      <c r="D36" s="346">
        <v>-6188</v>
      </c>
      <c r="E36" s="346">
        <v>-6112</v>
      </c>
      <c r="F36" s="345">
        <v>-5976</v>
      </c>
      <c r="G36" s="346">
        <v>-5984</v>
      </c>
      <c r="H36" s="346">
        <v>-5854</v>
      </c>
      <c r="I36" s="346">
        <v>-6351</v>
      </c>
      <c r="J36" s="345">
        <v>-6339</v>
      </c>
      <c r="K36" s="346">
        <v>-6541</v>
      </c>
      <c r="L36" s="346">
        <v>-6163</v>
      </c>
      <c r="M36" s="346">
        <v>-6606</v>
      </c>
      <c r="N36" s="345">
        <v>-6383</v>
      </c>
      <c r="O36" s="346"/>
      <c r="P36" s="346">
        <v>-6163</v>
      </c>
      <c r="Q36" s="346">
        <v>-6606</v>
      </c>
      <c r="R36" s="345">
        <v>-6383</v>
      </c>
      <c r="S36" s="346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</row>
    <row r="37" spans="1:72" s="200" customFormat="1" ht="12" customHeight="1">
      <c r="A37" s="87"/>
      <c r="B37" s="87"/>
      <c r="C37" s="101" t="s">
        <v>154</v>
      </c>
      <c r="D37" s="346">
        <v>-24916</v>
      </c>
      <c r="E37" s="346">
        <v>-26828</v>
      </c>
      <c r="F37" s="345">
        <v>-28294</v>
      </c>
      <c r="G37" s="346">
        <v>-34353</v>
      </c>
      <c r="H37" s="346">
        <v>-28776</v>
      </c>
      <c r="I37" s="346">
        <v>-30920</v>
      </c>
      <c r="J37" s="345">
        <v>-31059</v>
      </c>
      <c r="K37" s="346">
        <v>-40307</v>
      </c>
      <c r="L37" s="346">
        <v>-33075</v>
      </c>
      <c r="M37" s="346">
        <v>-35360</v>
      </c>
      <c r="N37" s="473">
        <v>-39558</v>
      </c>
      <c r="O37" s="346"/>
      <c r="P37" s="346">
        <v>-33165</v>
      </c>
      <c r="Q37" s="346">
        <v>-35653</v>
      </c>
      <c r="R37" s="345">
        <v>-39726</v>
      </c>
      <c r="S37" s="346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339"/>
      <c r="AF37" s="339"/>
      <c r="AG37" s="339"/>
      <c r="AH37" s="339"/>
      <c r="AI37" s="339"/>
      <c r="AJ37" s="339"/>
      <c r="AK37" s="339"/>
      <c r="AL37" s="339"/>
      <c r="AM37" s="339"/>
      <c r="AN37" s="339"/>
      <c r="AO37" s="339"/>
      <c r="AP37" s="339"/>
      <c r="AQ37" s="339"/>
      <c r="AR37" s="339"/>
      <c r="AS37" s="339"/>
      <c r="AT37" s="339"/>
      <c r="AU37" s="339"/>
      <c r="AV37" s="339"/>
      <c r="AW37" s="339"/>
      <c r="AX37" s="339"/>
      <c r="AY37" s="339"/>
      <c r="AZ37" s="339"/>
      <c r="BA37" s="339"/>
      <c r="BB37" s="339"/>
      <c r="BC37" s="339"/>
      <c r="BD37" s="339"/>
      <c r="BE37" s="339"/>
      <c r="BF37" s="339"/>
      <c r="BG37" s="339"/>
      <c r="BH37" s="339"/>
      <c r="BI37" s="339"/>
      <c r="BJ37" s="339"/>
      <c r="BK37" s="339"/>
      <c r="BL37" s="339"/>
      <c r="BM37" s="339"/>
      <c r="BN37" s="339"/>
      <c r="BO37" s="339"/>
      <c r="BP37" s="339"/>
      <c r="BQ37" s="339"/>
      <c r="BR37" s="339"/>
      <c r="BS37" s="339"/>
      <c r="BT37" s="339"/>
    </row>
    <row r="38" spans="1:72" ht="12" customHeight="1">
      <c r="A38" s="96"/>
      <c r="B38" s="96" t="s">
        <v>155</v>
      </c>
      <c r="C38" s="96"/>
      <c r="D38" s="358">
        <v>-49688</v>
      </c>
      <c r="E38" s="358">
        <f>SUM(E32:E37)</f>
        <v>-48799</v>
      </c>
      <c r="F38" s="357">
        <f>SUM(F32:F37)</f>
        <v>-51129</v>
      </c>
      <c r="G38" s="358">
        <f>SUM(G32:G37)</f>
        <v>-62781</v>
      </c>
      <c r="H38" s="358">
        <f>SUM(H32:H37)</f>
        <v>-52942</v>
      </c>
      <c r="I38" s="358">
        <v>-62674</v>
      </c>
      <c r="J38" s="357">
        <v>-58067</v>
      </c>
      <c r="K38" s="358">
        <v>-72094</v>
      </c>
      <c r="L38" s="358">
        <f>SUM(L32:L37)</f>
        <v>-59065</v>
      </c>
      <c r="M38" s="358">
        <f>SUM(M32:M37)</f>
        <v>-74599</v>
      </c>
      <c r="N38" s="345">
        <f>SUM(N32:N37)</f>
        <v>-69647</v>
      </c>
      <c r="O38" s="358"/>
      <c r="P38" s="358">
        <f>SUM(P32:P37)</f>
        <v>-59471</v>
      </c>
      <c r="Q38" s="358">
        <f>SUM(Q32:Q37)</f>
        <v>-75143</v>
      </c>
      <c r="R38" s="357">
        <f>SUM(R32:R37)</f>
        <v>-70077</v>
      </c>
      <c r="S38" s="358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</row>
    <row r="39" spans="1:72" ht="12" customHeight="1">
      <c r="A39" s="87"/>
      <c r="B39" s="87" t="s">
        <v>156</v>
      </c>
      <c r="C39" s="87"/>
      <c r="D39" s="346">
        <v>-19803</v>
      </c>
      <c r="E39" s="346">
        <v>-20144</v>
      </c>
      <c r="F39" s="345">
        <v>-18418</v>
      </c>
      <c r="G39" s="346">
        <v>-20513</v>
      </c>
      <c r="H39" s="346">
        <v>-19385</v>
      </c>
      <c r="I39" s="346">
        <v>-20144</v>
      </c>
      <c r="J39" s="345">
        <v>-18643</v>
      </c>
      <c r="K39" s="346">
        <v>-22068</v>
      </c>
      <c r="L39" s="346">
        <v>-19539</v>
      </c>
      <c r="M39" s="346">
        <v>-20086</v>
      </c>
      <c r="N39" s="345">
        <v>-20147</v>
      </c>
      <c r="O39" s="346"/>
      <c r="P39" s="346">
        <v>-19511</v>
      </c>
      <c r="Q39" s="346">
        <v>-20207</v>
      </c>
      <c r="R39" s="345">
        <v>-20200</v>
      </c>
      <c r="S39" s="346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</row>
    <row r="40" spans="1:72" ht="12" customHeight="1">
      <c r="A40" s="87"/>
      <c r="B40" s="87" t="s">
        <v>157</v>
      </c>
      <c r="C40" s="87"/>
      <c r="D40" s="346">
        <v>-25308</v>
      </c>
      <c r="E40" s="346">
        <v>-26871</v>
      </c>
      <c r="F40" s="345">
        <v>-28320</v>
      </c>
      <c r="G40" s="346">
        <v>-30811</v>
      </c>
      <c r="H40" s="346">
        <v>-25720</v>
      </c>
      <c r="I40" s="346">
        <v>-27574</v>
      </c>
      <c r="J40" s="345">
        <v>-27041</v>
      </c>
      <c r="K40" s="346">
        <v>-27839</v>
      </c>
      <c r="L40" s="346">
        <v>-26830</v>
      </c>
      <c r="M40" s="346">
        <v>-29030</v>
      </c>
      <c r="N40" s="345">
        <v>-29934</v>
      </c>
      <c r="O40" s="346"/>
      <c r="P40" s="346">
        <v>-26830</v>
      </c>
      <c r="Q40" s="346">
        <v>-29030</v>
      </c>
      <c r="R40" s="345">
        <v>-29934</v>
      </c>
      <c r="S40" s="346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</row>
    <row r="41" spans="1:72" ht="12" customHeight="1">
      <c r="A41" s="87"/>
      <c r="B41" s="87" t="s">
        <v>125</v>
      </c>
      <c r="C41" s="97"/>
      <c r="D41" s="346">
        <v>-7265</v>
      </c>
      <c r="E41" s="346">
        <v>0</v>
      </c>
      <c r="F41" s="345">
        <v>0</v>
      </c>
      <c r="G41" s="346">
        <v>0</v>
      </c>
      <c r="H41" s="346">
        <v>-7418</v>
      </c>
      <c r="I41" s="346">
        <v>0</v>
      </c>
      <c r="J41" s="345">
        <v>0</v>
      </c>
      <c r="K41" s="346"/>
      <c r="L41" s="346">
        <v>-7159</v>
      </c>
      <c r="M41" s="346">
        <v>0</v>
      </c>
      <c r="N41" s="345">
        <v>0</v>
      </c>
      <c r="O41" s="346"/>
      <c r="P41" s="346">
        <v>-7159</v>
      </c>
      <c r="Q41" s="346">
        <v>0</v>
      </c>
      <c r="R41" s="345">
        <v>0</v>
      </c>
      <c r="S41" s="346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</row>
    <row r="42" spans="1:72" s="200" customFormat="1" ht="12" customHeight="1">
      <c r="A42" s="292"/>
      <c r="B42" s="292" t="s">
        <v>158</v>
      </c>
      <c r="C42" s="292"/>
      <c r="D42" s="348">
        <v>-22147</v>
      </c>
      <c r="E42" s="348">
        <v>-24551</v>
      </c>
      <c r="F42" s="347">
        <v>-22872</v>
      </c>
      <c r="G42" s="348">
        <v>-29341</v>
      </c>
      <c r="H42" s="348">
        <v>-23152</v>
      </c>
      <c r="I42" s="348">
        <v>-24188</v>
      </c>
      <c r="J42" s="347">
        <v>-23646</v>
      </c>
      <c r="K42" s="348">
        <v>-27514</v>
      </c>
      <c r="L42" s="348">
        <v>-22944</v>
      </c>
      <c r="M42" s="348">
        <v>-23070</v>
      </c>
      <c r="N42" s="347">
        <v>-21343</v>
      </c>
      <c r="O42" s="348"/>
      <c r="P42" s="348">
        <v>-22961</v>
      </c>
      <c r="Q42" s="348">
        <v>-23167</v>
      </c>
      <c r="R42" s="347">
        <v>-21302</v>
      </c>
      <c r="S42" s="348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339"/>
      <c r="AF42" s="339"/>
      <c r="AG42" s="339"/>
      <c r="AH42" s="339"/>
      <c r="AI42" s="339"/>
      <c r="AJ42" s="339"/>
      <c r="AK42" s="339"/>
      <c r="AL42" s="339"/>
      <c r="AM42" s="339"/>
      <c r="AN42" s="339"/>
      <c r="AO42" s="339"/>
      <c r="AP42" s="339"/>
      <c r="AQ42" s="339"/>
      <c r="AR42" s="339"/>
      <c r="AS42" s="339"/>
      <c r="AT42" s="339"/>
      <c r="AU42" s="339"/>
      <c r="AV42" s="339"/>
      <c r="AW42" s="339"/>
      <c r="AX42" s="339"/>
      <c r="AY42" s="339"/>
      <c r="AZ42" s="339"/>
      <c r="BA42" s="339"/>
      <c r="BB42" s="339"/>
      <c r="BC42" s="339"/>
      <c r="BD42" s="339"/>
      <c r="BE42" s="339"/>
      <c r="BF42" s="339"/>
      <c r="BG42" s="339"/>
      <c r="BH42" s="339"/>
      <c r="BI42" s="339"/>
      <c r="BJ42" s="339"/>
      <c r="BK42" s="339"/>
      <c r="BL42" s="339"/>
      <c r="BM42" s="339"/>
      <c r="BN42" s="339"/>
      <c r="BO42" s="339"/>
      <c r="BP42" s="339"/>
      <c r="BQ42" s="339"/>
      <c r="BR42" s="339"/>
      <c r="BS42" s="339"/>
      <c r="BT42" s="339"/>
    </row>
    <row r="43" spans="1:72" ht="12" customHeight="1">
      <c r="A43" s="562"/>
      <c r="B43" s="87"/>
      <c r="C43" s="87"/>
      <c r="D43" s="360"/>
      <c r="E43" s="360"/>
      <c r="F43" s="359"/>
      <c r="G43" s="360"/>
      <c r="H43" s="360"/>
      <c r="I43" s="360"/>
      <c r="J43" s="359"/>
      <c r="K43" s="360"/>
      <c r="L43" s="360"/>
      <c r="M43" s="360"/>
      <c r="N43" s="359"/>
      <c r="O43" s="360"/>
      <c r="P43" s="360"/>
      <c r="Q43" s="360"/>
      <c r="R43" s="359"/>
      <c r="S43" s="360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</row>
    <row r="44" spans="1:72" s="206" customFormat="1" ht="12" customHeight="1">
      <c r="A44" s="92"/>
      <c r="B44" s="229" t="s">
        <v>159</v>
      </c>
      <c r="C44" s="98"/>
      <c r="D44" s="362">
        <v>-124211</v>
      </c>
      <c r="E44" s="362">
        <f>SUM(E38:E42)</f>
        <v>-120365</v>
      </c>
      <c r="F44" s="361">
        <f>SUM(F38:F42)</f>
        <v>-120739</v>
      </c>
      <c r="G44" s="362">
        <f>SUM(G38:G42)</f>
        <v>-143446</v>
      </c>
      <c r="H44" s="362">
        <f>SUM(H38:H42)</f>
        <v>-128617</v>
      </c>
      <c r="I44" s="362">
        <v>-134580</v>
      </c>
      <c r="J44" s="361">
        <v>-127397</v>
      </c>
      <c r="K44" s="362">
        <v>-149515</v>
      </c>
      <c r="L44" s="362">
        <f>SUM(L38:L42)</f>
        <v>-135537</v>
      </c>
      <c r="M44" s="362">
        <f>SUM(M38:M42)</f>
        <v>-146785</v>
      </c>
      <c r="N44" s="362">
        <f>SUM(N38:N42)</f>
        <v>-141071</v>
      </c>
      <c r="O44" s="362"/>
      <c r="P44" s="362">
        <f>SUM(P38:P42)</f>
        <v>-135932</v>
      </c>
      <c r="Q44" s="362">
        <f>SUM(Q38:Q42)</f>
        <v>-147547</v>
      </c>
      <c r="R44" s="362">
        <f>SUM(R38:R42)</f>
        <v>-141513</v>
      </c>
      <c r="S44" s="362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340"/>
      <c r="AF44" s="340"/>
      <c r="AG44" s="340"/>
      <c r="AH44" s="340"/>
      <c r="AI44" s="340"/>
      <c r="AJ44" s="340"/>
      <c r="AK44" s="340"/>
      <c r="AL44" s="340"/>
      <c r="AM44" s="340"/>
      <c r="AN44" s="340"/>
      <c r="AO44" s="340"/>
      <c r="AP44" s="340"/>
      <c r="AQ44" s="340"/>
      <c r="AR44" s="340"/>
      <c r="AS44" s="340"/>
      <c r="AT44" s="340"/>
      <c r="AU44" s="340"/>
      <c r="AV44" s="340"/>
      <c r="AW44" s="340"/>
      <c r="AX44" s="340"/>
      <c r="AY44" s="340"/>
      <c r="AZ44" s="340"/>
      <c r="BA44" s="340"/>
      <c r="BB44" s="340"/>
      <c r="BC44" s="340"/>
      <c r="BD44" s="340"/>
      <c r="BE44" s="340"/>
      <c r="BF44" s="340"/>
      <c r="BG44" s="340"/>
      <c r="BH44" s="340"/>
      <c r="BI44" s="340"/>
      <c r="BJ44" s="340"/>
      <c r="BK44" s="340"/>
      <c r="BL44" s="340"/>
      <c r="BM44" s="340"/>
      <c r="BN44" s="340"/>
      <c r="BO44" s="340"/>
      <c r="BP44" s="340"/>
      <c r="BQ44" s="340"/>
      <c r="BR44" s="340"/>
      <c r="BS44" s="340"/>
      <c r="BT44" s="340"/>
    </row>
    <row r="45" spans="1:72" ht="12" customHeight="1">
      <c r="A45" s="99"/>
      <c r="B45" s="99"/>
      <c r="C45" s="87"/>
      <c r="D45" s="350"/>
      <c r="E45" s="350"/>
      <c r="F45" s="349"/>
      <c r="G45" s="350"/>
      <c r="H45" s="350"/>
      <c r="I45" s="350"/>
      <c r="J45" s="349"/>
      <c r="K45" s="350"/>
      <c r="L45" s="350"/>
      <c r="M45" s="350"/>
      <c r="N45" s="349"/>
      <c r="O45" s="350"/>
      <c r="P45" s="350"/>
      <c r="Q45" s="350"/>
      <c r="R45" s="349"/>
      <c r="S45" s="350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</row>
    <row r="46" spans="1:72" s="206" customFormat="1" ht="12" customHeight="1">
      <c r="A46" s="92"/>
      <c r="B46" s="229" t="s">
        <v>160</v>
      </c>
      <c r="C46" s="98"/>
      <c r="D46" s="362">
        <v>6512</v>
      </c>
      <c r="E46" s="362">
        <v>1242</v>
      </c>
      <c r="F46" s="361">
        <v>611</v>
      </c>
      <c r="G46" s="362">
        <v>2546</v>
      </c>
      <c r="H46" s="362">
        <v>732</v>
      </c>
      <c r="I46" s="362">
        <v>1341</v>
      </c>
      <c r="J46" s="361">
        <v>2187</v>
      </c>
      <c r="K46" s="362">
        <v>2486</v>
      </c>
      <c r="L46" s="362">
        <v>1038</v>
      </c>
      <c r="M46" s="362">
        <v>1054</v>
      </c>
      <c r="N46" s="361">
        <v>936</v>
      </c>
      <c r="O46" s="362"/>
      <c r="P46" s="362">
        <v>1038</v>
      </c>
      <c r="Q46" s="362">
        <v>1054</v>
      </c>
      <c r="R46" s="361">
        <v>936</v>
      </c>
      <c r="S46" s="362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340"/>
      <c r="AF46" s="340"/>
      <c r="AG46" s="340"/>
      <c r="AH46" s="340"/>
      <c r="AI46" s="340"/>
      <c r="AJ46" s="340"/>
      <c r="AK46" s="340"/>
      <c r="AL46" s="340"/>
      <c r="AM46" s="340"/>
      <c r="AN46" s="340"/>
      <c r="AO46" s="340"/>
      <c r="AP46" s="340"/>
      <c r="AQ46" s="340"/>
      <c r="AR46" s="340"/>
      <c r="AS46" s="340"/>
      <c r="AT46" s="340"/>
      <c r="AU46" s="340"/>
      <c r="AV46" s="340"/>
      <c r="AW46" s="340"/>
      <c r="AX46" s="340"/>
      <c r="AY46" s="340"/>
      <c r="AZ46" s="340"/>
      <c r="BA46" s="340"/>
      <c r="BB46" s="340"/>
      <c r="BC46" s="340"/>
      <c r="BD46" s="340"/>
      <c r="BE46" s="340"/>
      <c r="BF46" s="340"/>
      <c r="BG46" s="340"/>
      <c r="BH46" s="340"/>
      <c r="BI46" s="340"/>
      <c r="BJ46" s="340"/>
      <c r="BK46" s="340"/>
      <c r="BL46" s="340"/>
      <c r="BM46" s="340"/>
      <c r="BN46" s="340"/>
      <c r="BO46" s="340"/>
      <c r="BP46" s="340"/>
      <c r="BQ46" s="340"/>
      <c r="BR46" s="340"/>
      <c r="BS46" s="340"/>
      <c r="BT46" s="340"/>
    </row>
    <row r="47" spans="1:72" s="200" customFormat="1" ht="12" customHeight="1">
      <c r="A47" s="87"/>
      <c r="B47" s="87"/>
      <c r="C47" s="292"/>
      <c r="D47" s="360"/>
      <c r="E47" s="360"/>
      <c r="F47" s="359"/>
      <c r="G47" s="360"/>
      <c r="H47" s="360"/>
      <c r="I47" s="360"/>
      <c r="J47" s="359"/>
      <c r="K47" s="360"/>
      <c r="L47" s="360"/>
      <c r="M47" s="360"/>
      <c r="N47" s="359"/>
      <c r="O47" s="360"/>
      <c r="P47" s="360"/>
      <c r="Q47" s="360"/>
      <c r="R47" s="359"/>
      <c r="S47" s="360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339"/>
      <c r="AF47" s="339"/>
      <c r="AG47" s="339"/>
      <c r="AH47" s="339"/>
      <c r="AI47" s="339"/>
      <c r="AJ47" s="339"/>
      <c r="AK47" s="339"/>
      <c r="AL47" s="339"/>
      <c r="AM47" s="339"/>
      <c r="AN47" s="339"/>
      <c r="AO47" s="339"/>
      <c r="AP47" s="339"/>
      <c r="AQ47" s="339"/>
      <c r="AR47" s="339"/>
      <c r="AS47" s="339"/>
      <c r="AT47" s="339"/>
      <c r="AU47" s="339"/>
      <c r="AV47" s="339"/>
      <c r="AW47" s="339"/>
      <c r="AX47" s="339"/>
      <c r="AY47" s="339"/>
      <c r="AZ47" s="339"/>
      <c r="BA47" s="339"/>
      <c r="BB47" s="339"/>
      <c r="BC47" s="339"/>
      <c r="BD47" s="339"/>
      <c r="BE47" s="339"/>
      <c r="BF47" s="339"/>
      <c r="BG47" s="339"/>
      <c r="BH47" s="339"/>
      <c r="BI47" s="339"/>
      <c r="BJ47" s="339"/>
      <c r="BK47" s="339"/>
      <c r="BL47" s="339"/>
      <c r="BM47" s="339"/>
      <c r="BN47" s="339"/>
      <c r="BO47" s="339"/>
      <c r="BP47" s="339"/>
      <c r="BQ47" s="339"/>
      <c r="BR47" s="339"/>
      <c r="BS47" s="339"/>
      <c r="BT47" s="339"/>
    </row>
    <row r="48" spans="1:72" s="206" customFormat="1" ht="12" customHeight="1">
      <c r="A48" s="100" t="s">
        <v>161</v>
      </c>
      <c r="B48" s="100"/>
      <c r="C48" s="98"/>
      <c r="D48" s="364">
        <v>20627</v>
      </c>
      <c r="E48" s="364">
        <f>E30+E44+E46</f>
        <v>21864</v>
      </c>
      <c r="F48" s="363">
        <f>F30+F44+F46</f>
        <v>22737</v>
      </c>
      <c r="G48" s="364">
        <f>G30+G44+G46</f>
        <v>10957</v>
      </c>
      <c r="H48" s="364">
        <f>H30+H44+H46</f>
        <v>12622</v>
      </c>
      <c r="I48" s="364">
        <v>20282</v>
      </c>
      <c r="J48" s="363">
        <v>30171</v>
      </c>
      <c r="K48" s="364">
        <v>14413</v>
      </c>
      <c r="L48" s="364">
        <f>L30+L44+L46</f>
        <v>15098</v>
      </c>
      <c r="M48" s="364">
        <f>M30+M44+M46</f>
        <v>21982</v>
      </c>
      <c r="N48" s="364">
        <f>N30+N44+N46</f>
        <v>23662</v>
      </c>
      <c r="O48" s="364"/>
      <c r="P48" s="364">
        <f>P30+P44+P46</f>
        <v>15725</v>
      </c>
      <c r="Q48" s="364">
        <f>Q30+Q44+Q46</f>
        <v>21173</v>
      </c>
      <c r="R48" s="364">
        <f>R30+R44+R46</f>
        <v>23108</v>
      </c>
      <c r="S48" s="364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340"/>
      <c r="AF48" s="340"/>
      <c r="AG48" s="340"/>
      <c r="AH48" s="340"/>
      <c r="AI48" s="340"/>
      <c r="AJ48" s="340"/>
      <c r="AK48" s="340"/>
      <c r="AL48" s="340"/>
      <c r="AM48" s="340"/>
      <c r="AN48" s="340"/>
      <c r="AO48" s="340"/>
      <c r="AP48" s="340"/>
      <c r="AQ48" s="340"/>
      <c r="AR48" s="340"/>
      <c r="AS48" s="340"/>
      <c r="AT48" s="340"/>
      <c r="AU48" s="340"/>
      <c r="AV48" s="340"/>
      <c r="AW48" s="340"/>
      <c r="AX48" s="340"/>
      <c r="AY48" s="340"/>
      <c r="AZ48" s="340"/>
      <c r="BA48" s="340"/>
      <c r="BB48" s="340"/>
      <c r="BC48" s="340"/>
      <c r="BD48" s="340"/>
      <c r="BE48" s="340"/>
      <c r="BF48" s="340"/>
      <c r="BG48" s="340"/>
      <c r="BH48" s="340"/>
      <c r="BI48" s="340"/>
      <c r="BJ48" s="340"/>
      <c r="BK48" s="340"/>
      <c r="BL48" s="340"/>
      <c r="BM48" s="340"/>
      <c r="BN48" s="340"/>
      <c r="BO48" s="340"/>
      <c r="BP48" s="340"/>
      <c r="BQ48" s="340"/>
      <c r="BR48" s="340"/>
      <c r="BS48" s="340"/>
      <c r="BT48" s="340"/>
    </row>
    <row r="49" spans="1:72" ht="12" customHeight="1">
      <c r="A49" s="87"/>
      <c r="B49" s="87"/>
      <c r="C49" s="87"/>
      <c r="D49" s="360"/>
      <c r="E49" s="360"/>
      <c r="F49" s="359"/>
      <c r="G49" s="360"/>
      <c r="H49" s="360"/>
      <c r="I49" s="360"/>
      <c r="J49" s="359"/>
      <c r="K49" s="360"/>
      <c r="L49" s="360"/>
      <c r="M49" s="360"/>
      <c r="N49" s="359"/>
      <c r="O49" s="360"/>
      <c r="P49" s="360"/>
      <c r="Q49" s="360"/>
      <c r="R49" s="359"/>
      <c r="S49" s="360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</row>
    <row r="50" spans="1:72" ht="12" customHeight="1">
      <c r="A50" s="99"/>
      <c r="B50" s="87" t="s">
        <v>10</v>
      </c>
      <c r="C50" s="84"/>
      <c r="D50" s="366">
        <v>-6607</v>
      </c>
      <c r="E50" s="366">
        <v>-5933</v>
      </c>
      <c r="F50" s="365">
        <v>-6829</v>
      </c>
      <c r="G50" s="366">
        <v>-7633</v>
      </c>
      <c r="H50" s="366">
        <v>-6050</v>
      </c>
      <c r="I50" s="366">
        <v>-5480</v>
      </c>
      <c r="J50" s="365">
        <v>-5396</v>
      </c>
      <c r="K50" s="366">
        <v>-4701</v>
      </c>
      <c r="L50" s="366">
        <v>-4311</v>
      </c>
      <c r="M50" s="366">
        <v>-2999</v>
      </c>
      <c r="N50" s="365">
        <v>-5297</v>
      </c>
      <c r="O50" s="366"/>
      <c r="P50" s="366">
        <v>-4311</v>
      </c>
      <c r="Q50" s="366">
        <v>-2999</v>
      </c>
      <c r="R50" s="365">
        <v>-5297</v>
      </c>
      <c r="S50" s="366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</row>
    <row r="51" spans="1:72" ht="12" customHeight="1">
      <c r="A51" s="87"/>
      <c r="B51" s="87"/>
      <c r="C51" s="87"/>
      <c r="D51" s="368"/>
      <c r="E51" s="368"/>
      <c r="F51" s="367"/>
      <c r="G51" s="368"/>
      <c r="H51" s="368"/>
      <c r="I51" s="368"/>
      <c r="J51" s="367"/>
      <c r="K51" s="368"/>
      <c r="L51" s="368"/>
      <c r="M51" s="368"/>
      <c r="N51" s="367"/>
      <c r="O51" s="368"/>
      <c r="P51" s="368"/>
      <c r="Q51" s="368"/>
      <c r="R51" s="367"/>
      <c r="S51" s="368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</row>
    <row r="52" spans="1:72" s="200" customFormat="1" ht="12" customHeight="1">
      <c r="A52" s="292"/>
      <c r="B52" s="292" t="s">
        <v>222</v>
      </c>
      <c r="C52" s="292"/>
      <c r="D52" s="370">
        <v>-24</v>
      </c>
      <c r="E52" s="370">
        <v>102</v>
      </c>
      <c r="F52" s="369">
        <v>-32</v>
      </c>
      <c r="G52" s="370">
        <v>32</v>
      </c>
      <c r="H52" s="370">
        <v>309</v>
      </c>
      <c r="I52" s="370">
        <v>-2</v>
      </c>
      <c r="J52" s="369">
        <v>-123</v>
      </c>
      <c r="K52" s="370">
        <v>159</v>
      </c>
      <c r="L52" s="370">
        <v>395</v>
      </c>
      <c r="M52" s="370">
        <v>-88</v>
      </c>
      <c r="N52" s="369">
        <v>23</v>
      </c>
      <c r="O52" s="370"/>
      <c r="P52" s="370">
        <v>395</v>
      </c>
      <c r="Q52" s="370">
        <v>-88</v>
      </c>
      <c r="R52" s="369">
        <v>23</v>
      </c>
      <c r="S52" s="370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339"/>
      <c r="AF52" s="339"/>
      <c r="AG52" s="339"/>
      <c r="AH52" s="339"/>
      <c r="AI52" s="339"/>
      <c r="AJ52" s="339"/>
      <c r="AK52" s="339"/>
      <c r="AL52" s="339"/>
      <c r="AM52" s="339"/>
      <c r="AN52" s="339"/>
      <c r="AO52" s="339"/>
      <c r="AP52" s="339"/>
      <c r="AQ52" s="339"/>
      <c r="AR52" s="339"/>
      <c r="AS52" s="339"/>
      <c r="AT52" s="339"/>
      <c r="AU52" s="339"/>
      <c r="AV52" s="339"/>
      <c r="AW52" s="339"/>
      <c r="AX52" s="339"/>
      <c r="AY52" s="339"/>
      <c r="AZ52" s="339"/>
      <c r="BA52" s="339"/>
      <c r="BB52" s="339"/>
      <c r="BC52" s="339"/>
      <c r="BD52" s="339"/>
      <c r="BE52" s="339"/>
      <c r="BF52" s="339"/>
      <c r="BG52" s="339"/>
      <c r="BH52" s="339"/>
      <c r="BI52" s="339"/>
      <c r="BJ52" s="339"/>
      <c r="BK52" s="339"/>
      <c r="BL52" s="339"/>
      <c r="BM52" s="339"/>
      <c r="BN52" s="339"/>
      <c r="BO52" s="339"/>
      <c r="BP52" s="339"/>
      <c r="BQ52" s="339"/>
      <c r="BR52" s="339"/>
      <c r="BS52" s="339"/>
      <c r="BT52" s="339"/>
    </row>
    <row r="53" spans="1:72" ht="12" customHeight="1">
      <c r="A53" s="87"/>
      <c r="B53" s="87"/>
      <c r="C53" s="87"/>
      <c r="D53" s="372"/>
      <c r="E53" s="372"/>
      <c r="F53" s="371"/>
      <c r="G53" s="372"/>
      <c r="H53" s="372"/>
      <c r="I53" s="372"/>
      <c r="J53" s="371"/>
      <c r="K53" s="372"/>
      <c r="L53" s="372"/>
      <c r="M53" s="372"/>
      <c r="N53" s="371"/>
      <c r="O53" s="372"/>
      <c r="P53" s="372"/>
      <c r="Q53" s="372"/>
      <c r="R53" s="371"/>
      <c r="S53" s="372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</row>
    <row r="54" spans="1:72" s="206" customFormat="1" ht="12" customHeight="1">
      <c r="A54" s="98" t="s">
        <v>162</v>
      </c>
      <c r="B54" s="98"/>
      <c r="C54" s="98"/>
      <c r="D54" s="362">
        <v>13996</v>
      </c>
      <c r="E54" s="362">
        <f>E48+E50+E52</f>
        <v>16033</v>
      </c>
      <c r="F54" s="361">
        <f>F48+F50+F52</f>
        <v>15876</v>
      </c>
      <c r="G54" s="362">
        <f>G48+G50+G52</f>
        <v>3356</v>
      </c>
      <c r="H54" s="362">
        <f>H48+H50+H52</f>
        <v>6881</v>
      </c>
      <c r="I54" s="362">
        <f>I48+I50+I52</f>
        <v>14800</v>
      </c>
      <c r="J54" s="361">
        <v>24652</v>
      </c>
      <c r="K54" s="362">
        <v>9871</v>
      </c>
      <c r="L54" s="362">
        <f>L48+L50+L52</f>
        <v>11182</v>
      </c>
      <c r="M54" s="362">
        <f>M48+M50+M52</f>
        <v>18895</v>
      </c>
      <c r="N54" s="362">
        <f>N48+N50+N52</f>
        <v>18388</v>
      </c>
      <c r="O54" s="362"/>
      <c r="P54" s="362">
        <f>P48+P50+P52</f>
        <v>11809</v>
      </c>
      <c r="Q54" s="362">
        <f>Q48+Q50+Q52</f>
        <v>18086</v>
      </c>
      <c r="R54" s="362">
        <f>R48+R50+R52</f>
        <v>17834</v>
      </c>
      <c r="S54" s="362"/>
      <c r="T54" s="205"/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  <c r="AE54" s="340"/>
      <c r="AF54" s="340"/>
      <c r="AG54" s="340"/>
      <c r="AH54" s="340"/>
      <c r="AI54" s="340"/>
      <c r="AJ54" s="340"/>
      <c r="AK54" s="340"/>
      <c r="AL54" s="340"/>
      <c r="AM54" s="340"/>
      <c r="AN54" s="340"/>
      <c r="AO54" s="340"/>
      <c r="AP54" s="340"/>
      <c r="AQ54" s="340"/>
      <c r="AR54" s="340"/>
      <c r="AS54" s="340"/>
      <c r="AT54" s="340"/>
      <c r="AU54" s="340"/>
      <c r="AV54" s="340"/>
      <c r="AW54" s="340"/>
      <c r="AX54" s="340"/>
      <c r="AY54" s="340"/>
      <c r="AZ54" s="340"/>
      <c r="BA54" s="340"/>
      <c r="BB54" s="340"/>
      <c r="BC54" s="340"/>
      <c r="BD54" s="340"/>
      <c r="BE54" s="340"/>
      <c r="BF54" s="340"/>
      <c r="BG54" s="340"/>
      <c r="BH54" s="340"/>
      <c r="BI54" s="340"/>
      <c r="BJ54" s="340"/>
      <c r="BK54" s="340"/>
      <c r="BL54" s="340"/>
      <c r="BM54" s="340"/>
      <c r="BN54" s="340"/>
      <c r="BO54" s="340"/>
      <c r="BP54" s="340"/>
      <c r="BQ54" s="340"/>
      <c r="BR54" s="340"/>
      <c r="BS54" s="340"/>
      <c r="BT54" s="340"/>
    </row>
    <row r="55" spans="1:72" ht="12" customHeight="1">
      <c r="A55" s="87"/>
      <c r="B55" s="87"/>
      <c r="C55" s="87"/>
      <c r="D55" s="368"/>
      <c r="E55" s="368"/>
      <c r="F55" s="367"/>
      <c r="G55" s="368"/>
      <c r="H55" s="368"/>
      <c r="I55" s="368"/>
      <c r="J55" s="367"/>
      <c r="K55" s="368"/>
      <c r="L55" s="368"/>
      <c r="M55" s="368"/>
      <c r="N55" s="367"/>
      <c r="O55" s="368"/>
      <c r="P55" s="368"/>
      <c r="Q55" s="368"/>
      <c r="R55" s="367"/>
      <c r="S55" s="368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</row>
    <row r="56" spans="1:72" s="200" customFormat="1" ht="12" customHeight="1">
      <c r="A56" s="87"/>
      <c r="B56" s="87" t="s">
        <v>163</v>
      </c>
      <c r="C56" s="87"/>
      <c r="D56" s="370">
        <v>-3391</v>
      </c>
      <c r="E56" s="370">
        <v>-5326</v>
      </c>
      <c r="F56" s="369">
        <v>-3282</v>
      </c>
      <c r="G56" s="370">
        <v>16858</v>
      </c>
      <c r="H56" s="370">
        <v>-2067</v>
      </c>
      <c r="I56" s="370">
        <v>-3872</v>
      </c>
      <c r="J56" s="369">
        <v>-5311</v>
      </c>
      <c r="K56" s="370">
        <v>-4708</v>
      </c>
      <c r="L56" s="370">
        <v>-2295</v>
      </c>
      <c r="M56" s="370">
        <v>-3368</v>
      </c>
      <c r="N56" s="369">
        <v>-3321</v>
      </c>
      <c r="O56" s="370"/>
      <c r="P56" s="370">
        <v>-2295</v>
      </c>
      <c r="Q56" s="370">
        <v>-3368</v>
      </c>
      <c r="R56" s="369">
        <v>-3321</v>
      </c>
      <c r="S56" s="370"/>
      <c r="T56" s="203"/>
      <c r="U56" s="203"/>
      <c r="V56" s="203"/>
      <c r="W56" s="203"/>
      <c r="X56" s="203"/>
      <c r="Y56" s="203"/>
      <c r="Z56" s="203"/>
      <c r="AA56" s="203"/>
      <c r="AB56" s="203"/>
      <c r="AC56" s="203"/>
      <c r="AD56" s="203"/>
      <c r="AE56" s="339"/>
      <c r="AF56" s="339"/>
      <c r="AG56" s="339"/>
      <c r="AH56" s="339"/>
      <c r="AI56" s="339"/>
      <c r="AJ56" s="339"/>
      <c r="AK56" s="339"/>
      <c r="AL56" s="339"/>
      <c r="AM56" s="339"/>
      <c r="AN56" s="339"/>
      <c r="AO56" s="339"/>
      <c r="AP56" s="339"/>
      <c r="AQ56" s="339"/>
      <c r="AR56" s="339"/>
      <c r="AS56" s="339"/>
      <c r="AT56" s="339"/>
      <c r="AU56" s="339"/>
      <c r="AV56" s="339"/>
      <c r="AW56" s="339"/>
      <c r="AX56" s="339"/>
      <c r="AY56" s="339"/>
      <c r="AZ56" s="339"/>
      <c r="BA56" s="339"/>
      <c r="BB56" s="339"/>
      <c r="BC56" s="339"/>
      <c r="BD56" s="339"/>
      <c r="BE56" s="339"/>
      <c r="BF56" s="339"/>
      <c r="BG56" s="339"/>
      <c r="BH56" s="339"/>
      <c r="BI56" s="339"/>
      <c r="BJ56" s="339"/>
      <c r="BK56" s="339"/>
      <c r="BL56" s="339"/>
      <c r="BM56" s="339"/>
      <c r="BN56" s="339"/>
      <c r="BO56" s="339"/>
      <c r="BP56" s="339"/>
      <c r="BQ56" s="339"/>
      <c r="BR56" s="339"/>
      <c r="BS56" s="339"/>
      <c r="BT56" s="339"/>
    </row>
    <row r="57" spans="1:72" ht="12" customHeight="1">
      <c r="A57" s="96"/>
      <c r="B57" s="96"/>
      <c r="C57" s="96"/>
      <c r="D57" s="360"/>
      <c r="E57" s="360"/>
      <c r="F57" s="359"/>
      <c r="G57" s="360"/>
      <c r="H57" s="360"/>
      <c r="I57" s="360"/>
      <c r="J57" s="359"/>
      <c r="K57" s="360"/>
      <c r="L57" s="360"/>
      <c r="M57" s="360"/>
      <c r="N57" s="359"/>
      <c r="O57" s="360"/>
      <c r="P57" s="360"/>
      <c r="Q57" s="360"/>
      <c r="R57" s="359"/>
      <c r="S57" s="360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</row>
    <row r="58" spans="1:72" ht="12" customHeight="1">
      <c r="A58" s="222" t="s">
        <v>183</v>
      </c>
      <c r="B58" s="143"/>
      <c r="C58" s="143"/>
      <c r="D58" s="374">
        <v>10605</v>
      </c>
      <c r="E58" s="374">
        <v>10707</v>
      </c>
      <c r="F58" s="373">
        <v>12594</v>
      </c>
      <c r="G58" s="374">
        <v>20214</v>
      </c>
      <c r="H58" s="374">
        <v>4814</v>
      </c>
      <c r="I58" s="374">
        <v>10928</v>
      </c>
      <c r="J58" s="373">
        <v>19341</v>
      </c>
      <c r="K58" s="374">
        <v>6075</v>
      </c>
      <c r="L58" s="374">
        <v>8887</v>
      </c>
      <c r="M58" s="374">
        <v>15527</v>
      </c>
      <c r="N58" s="373">
        <v>15067</v>
      </c>
      <c r="O58" s="374"/>
      <c r="P58" s="374">
        <v>9514</v>
      </c>
      <c r="Q58" s="374">
        <v>14718</v>
      </c>
      <c r="R58" s="373">
        <v>14513</v>
      </c>
      <c r="S58" s="374"/>
      <c r="T58" s="203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</row>
    <row r="59" spans="1:72" s="309" customFormat="1" ht="12" customHeight="1">
      <c r="A59" s="312" t="s">
        <v>182</v>
      </c>
      <c r="B59" s="307"/>
      <c r="C59" s="307"/>
      <c r="D59" s="376">
        <v>860</v>
      </c>
      <c r="E59" s="376">
        <v>889</v>
      </c>
      <c r="F59" s="375">
        <v>1047</v>
      </c>
      <c r="G59" s="376">
        <v>307</v>
      </c>
      <c r="H59" s="376">
        <v>9526</v>
      </c>
      <c r="I59" s="376">
        <v>0</v>
      </c>
      <c r="J59" s="375">
        <v>0</v>
      </c>
      <c r="K59" s="376">
        <v>0</v>
      </c>
      <c r="L59" s="376">
        <v>0</v>
      </c>
      <c r="M59" s="376">
        <v>0</v>
      </c>
      <c r="N59" s="375">
        <v>0</v>
      </c>
      <c r="O59" s="376"/>
      <c r="P59" s="376">
        <v>0</v>
      </c>
      <c r="Q59" s="376">
        <v>0</v>
      </c>
      <c r="R59" s="375">
        <v>0</v>
      </c>
      <c r="S59" s="376"/>
      <c r="T59" s="308"/>
      <c r="U59" s="308"/>
      <c r="V59" s="308"/>
      <c r="W59" s="308"/>
      <c r="X59" s="308"/>
      <c r="Y59" s="308"/>
      <c r="Z59" s="308"/>
      <c r="AA59" s="308"/>
      <c r="AB59" s="308"/>
      <c r="AC59" s="308"/>
      <c r="AD59" s="308"/>
      <c r="AE59" s="341"/>
      <c r="AF59" s="341"/>
      <c r="AG59" s="341"/>
      <c r="AH59" s="341"/>
      <c r="AI59" s="341"/>
      <c r="AJ59" s="341"/>
      <c r="AK59" s="341"/>
      <c r="AL59" s="341"/>
      <c r="AM59" s="341"/>
      <c r="AN59" s="341"/>
      <c r="AO59" s="341"/>
      <c r="AP59" s="341"/>
      <c r="AQ59" s="341"/>
      <c r="AR59" s="341"/>
      <c r="AS59" s="341"/>
      <c r="AT59" s="341"/>
      <c r="AU59" s="341"/>
      <c r="AV59" s="341"/>
      <c r="AW59" s="341"/>
      <c r="AX59" s="341"/>
      <c r="AY59" s="341"/>
      <c r="AZ59" s="341"/>
      <c r="BA59" s="341"/>
      <c r="BB59" s="341"/>
      <c r="BC59" s="341"/>
      <c r="BD59" s="341"/>
      <c r="BE59" s="341"/>
      <c r="BF59" s="341"/>
      <c r="BG59" s="341"/>
      <c r="BH59" s="341"/>
      <c r="BI59" s="341"/>
      <c r="BJ59" s="341"/>
      <c r="BK59" s="341"/>
      <c r="BL59" s="341"/>
      <c r="BM59" s="341"/>
      <c r="BN59" s="341"/>
      <c r="BO59" s="341"/>
      <c r="BP59" s="341"/>
      <c r="BQ59" s="341"/>
      <c r="BR59" s="341"/>
      <c r="BS59" s="341"/>
      <c r="BT59" s="341"/>
    </row>
    <row r="60" spans="1:72" ht="12" customHeight="1">
      <c r="A60" s="563" t="s">
        <v>11</v>
      </c>
      <c r="B60" s="225"/>
      <c r="C60" s="225"/>
      <c r="D60" s="378">
        <v>11465</v>
      </c>
      <c r="E60" s="378">
        <f>SUM(E58:E59)</f>
        <v>11596</v>
      </c>
      <c r="F60" s="377">
        <f>SUM(F58:F59)</f>
        <v>13641</v>
      </c>
      <c r="G60" s="378">
        <f>SUM(G58:G59)</f>
        <v>20521</v>
      </c>
      <c r="H60" s="378">
        <f>SUM(H58:H59)</f>
        <v>14340</v>
      </c>
      <c r="I60" s="378">
        <v>10928</v>
      </c>
      <c r="J60" s="377">
        <v>19341</v>
      </c>
      <c r="K60" s="378">
        <v>5163</v>
      </c>
      <c r="L60" s="378">
        <f>SUM(L58:L59)</f>
        <v>8887</v>
      </c>
      <c r="M60" s="378">
        <f>SUM(M58:M59)</f>
        <v>15527</v>
      </c>
      <c r="N60" s="378">
        <f>SUM(N58:N59)</f>
        <v>15067</v>
      </c>
      <c r="O60" s="378"/>
      <c r="P60" s="378">
        <f>SUM(P58:P59)</f>
        <v>9514</v>
      </c>
      <c r="Q60" s="378">
        <f>SUM(Q58:Q59)</f>
        <v>14718</v>
      </c>
      <c r="R60" s="378">
        <f>SUM(R58:R59)</f>
        <v>14513</v>
      </c>
      <c r="S60" s="378"/>
      <c r="T60" s="203"/>
      <c r="U60" s="203"/>
      <c r="V60" s="203"/>
      <c r="W60" s="203"/>
      <c r="X60" s="203"/>
      <c r="Y60" s="203"/>
      <c r="Z60" s="203"/>
      <c r="AA60" s="203"/>
      <c r="AB60" s="203"/>
      <c r="AC60" s="203"/>
      <c r="AD60" s="203"/>
    </row>
    <row r="61" spans="1:72" ht="12" customHeight="1">
      <c r="A61" s="87"/>
      <c r="B61" s="87"/>
      <c r="C61" s="87"/>
      <c r="D61" s="350"/>
      <c r="E61" s="350"/>
      <c r="F61" s="349"/>
      <c r="G61" s="350"/>
      <c r="H61" s="350"/>
      <c r="I61" s="350"/>
      <c r="J61" s="349"/>
      <c r="K61" s="350"/>
      <c r="L61" s="350"/>
      <c r="M61" s="350"/>
      <c r="N61" s="349"/>
      <c r="O61" s="350"/>
      <c r="P61" s="350"/>
      <c r="Q61" s="350"/>
      <c r="R61" s="349"/>
      <c r="S61" s="350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  <c r="AD61" s="203"/>
    </row>
    <row r="62" spans="1:72" ht="12" customHeight="1">
      <c r="A62" s="207" t="s">
        <v>184</v>
      </c>
      <c r="B62" s="87"/>
      <c r="C62" s="87"/>
      <c r="D62" s="374">
        <v>194</v>
      </c>
      <c r="E62" s="374">
        <v>435</v>
      </c>
      <c r="F62" s="373">
        <v>-1330</v>
      </c>
      <c r="G62" s="374">
        <v>415</v>
      </c>
      <c r="H62" s="374">
        <v>-953</v>
      </c>
      <c r="I62" s="374">
        <v>159</v>
      </c>
      <c r="J62" s="373">
        <v>647</v>
      </c>
      <c r="K62" s="374">
        <v>-294</v>
      </c>
      <c r="L62" s="374">
        <v>659</v>
      </c>
      <c r="M62" s="374">
        <v>3969</v>
      </c>
      <c r="N62" s="373">
        <v>-973</v>
      </c>
      <c r="O62" s="374"/>
      <c r="P62" s="374">
        <v>670</v>
      </c>
      <c r="Q62" s="374">
        <v>4166</v>
      </c>
      <c r="R62" s="373">
        <v>-1041</v>
      </c>
      <c r="S62" s="374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</row>
    <row r="63" spans="1:72" ht="12" customHeight="1">
      <c r="A63" s="207" t="s">
        <v>185</v>
      </c>
      <c r="B63" s="87"/>
      <c r="C63" s="87"/>
      <c r="D63" s="374">
        <v>-1</v>
      </c>
      <c r="E63" s="374">
        <v>-9</v>
      </c>
      <c r="F63" s="373">
        <v>35</v>
      </c>
      <c r="G63" s="374">
        <v>38</v>
      </c>
      <c r="H63" s="374">
        <v>-1</v>
      </c>
      <c r="I63" s="374">
        <v>13</v>
      </c>
      <c r="J63" s="373">
        <v>19</v>
      </c>
      <c r="K63" s="374">
        <v>-12</v>
      </c>
      <c r="L63" s="374">
        <v>75</v>
      </c>
      <c r="M63" s="374">
        <v>166</v>
      </c>
      <c r="N63" s="373">
        <v>-8</v>
      </c>
      <c r="O63" s="374"/>
      <c r="P63" s="374">
        <v>75</v>
      </c>
      <c r="Q63" s="374">
        <v>166</v>
      </c>
      <c r="R63" s="373">
        <v>-8</v>
      </c>
      <c r="S63" s="374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</row>
    <row r="64" spans="1:72" ht="12" customHeight="1">
      <c r="A64" s="213" t="s">
        <v>186</v>
      </c>
      <c r="B64" s="143"/>
      <c r="C64" s="143"/>
      <c r="D64" s="354">
        <v>193</v>
      </c>
      <c r="E64" s="354">
        <f>SUM(E62:E63)</f>
        <v>426</v>
      </c>
      <c r="F64" s="373">
        <f>SUM(F62:F63)</f>
        <v>-1295</v>
      </c>
      <c r="G64" s="354">
        <f>SUM(G62:G63)</f>
        <v>453</v>
      </c>
      <c r="H64" s="354">
        <v>-954</v>
      </c>
      <c r="I64" s="354">
        <v>172</v>
      </c>
      <c r="J64" s="373">
        <v>666</v>
      </c>
      <c r="K64" s="354">
        <v>-304</v>
      </c>
      <c r="L64" s="354">
        <f>SUM(L62:L63)</f>
        <v>734</v>
      </c>
      <c r="M64" s="354">
        <v>4135</v>
      </c>
      <c r="N64" s="373">
        <f>SUM(N62:N63)</f>
        <v>-981</v>
      </c>
      <c r="O64" s="354"/>
      <c r="P64" s="354">
        <f>SUM(P62:P63)</f>
        <v>745</v>
      </c>
      <c r="Q64" s="354">
        <v>4332</v>
      </c>
      <c r="R64" s="373">
        <f>SUM(R62:R63)</f>
        <v>-1049</v>
      </c>
      <c r="S64" s="354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</row>
    <row r="65" spans="1:72" s="309" customFormat="1" ht="12" customHeight="1">
      <c r="A65" s="318" t="s">
        <v>187</v>
      </c>
      <c r="B65" s="307"/>
      <c r="C65" s="307"/>
      <c r="D65" s="376">
        <v>170</v>
      </c>
      <c r="E65" s="376">
        <v>295</v>
      </c>
      <c r="F65" s="379">
        <v>-1009</v>
      </c>
      <c r="G65" s="376">
        <v>269</v>
      </c>
      <c r="H65" s="376">
        <v>-12512</v>
      </c>
      <c r="I65" s="376">
        <v>0</v>
      </c>
      <c r="J65" s="379">
        <v>0</v>
      </c>
      <c r="K65" s="376"/>
      <c r="L65" s="376">
        <v>0</v>
      </c>
      <c r="M65" s="376">
        <v>0</v>
      </c>
      <c r="N65" s="373">
        <v>0</v>
      </c>
      <c r="O65" s="376"/>
      <c r="P65" s="376">
        <v>0</v>
      </c>
      <c r="Q65" s="376">
        <v>0</v>
      </c>
      <c r="R65" s="379">
        <v>0</v>
      </c>
      <c r="S65" s="376"/>
      <c r="T65" s="308"/>
      <c r="U65" s="308"/>
      <c r="V65" s="308"/>
      <c r="W65" s="308"/>
      <c r="X65" s="308"/>
      <c r="Y65" s="308"/>
      <c r="Z65" s="308"/>
      <c r="AA65" s="308"/>
      <c r="AB65" s="308"/>
      <c r="AC65" s="308"/>
      <c r="AD65" s="308"/>
      <c r="AE65" s="341"/>
      <c r="AF65" s="341"/>
      <c r="AG65" s="341"/>
      <c r="AH65" s="341"/>
      <c r="AI65" s="341"/>
      <c r="AJ65" s="341"/>
      <c r="AK65" s="341"/>
      <c r="AL65" s="341"/>
      <c r="AM65" s="341"/>
      <c r="AN65" s="341"/>
      <c r="AO65" s="341"/>
      <c r="AP65" s="341"/>
      <c r="AQ65" s="341"/>
      <c r="AR65" s="341"/>
      <c r="AS65" s="341"/>
      <c r="AT65" s="341"/>
      <c r="AU65" s="341"/>
      <c r="AV65" s="341"/>
      <c r="AW65" s="341"/>
      <c r="AX65" s="341"/>
      <c r="AY65" s="341"/>
      <c r="AZ65" s="341"/>
      <c r="BA65" s="341"/>
      <c r="BB65" s="341"/>
      <c r="BC65" s="341"/>
      <c r="BD65" s="341"/>
      <c r="BE65" s="341"/>
      <c r="BF65" s="341"/>
      <c r="BG65" s="341"/>
      <c r="BH65" s="341"/>
      <c r="BI65" s="341"/>
      <c r="BJ65" s="341"/>
      <c r="BK65" s="341"/>
      <c r="BL65" s="341"/>
      <c r="BM65" s="341"/>
      <c r="BN65" s="341"/>
      <c r="BO65" s="341"/>
      <c r="BP65" s="341"/>
      <c r="BQ65" s="341"/>
      <c r="BR65" s="341"/>
      <c r="BS65" s="341"/>
      <c r="BT65" s="341"/>
    </row>
    <row r="66" spans="1:72" ht="12" customHeight="1">
      <c r="A66" s="218" t="s">
        <v>188</v>
      </c>
      <c r="B66" s="219"/>
      <c r="C66" s="219"/>
      <c r="D66" s="378">
        <v>363</v>
      </c>
      <c r="E66" s="378">
        <f>SUM(E64:E65)</f>
        <v>721</v>
      </c>
      <c r="F66" s="377">
        <f>SUM(F64:F65)</f>
        <v>-2304</v>
      </c>
      <c r="G66" s="378">
        <f>SUM(G64:G65)</f>
        <v>722</v>
      </c>
      <c r="H66" s="378">
        <f>SUM(H64:H65)</f>
        <v>-13466</v>
      </c>
      <c r="I66" s="378">
        <v>172</v>
      </c>
      <c r="J66" s="377">
        <v>666</v>
      </c>
      <c r="K66" s="378">
        <v>-304</v>
      </c>
      <c r="L66" s="378">
        <f>SUM(L64:L65)</f>
        <v>734</v>
      </c>
      <c r="M66" s="378">
        <f>SUM(M64:M65)</f>
        <v>4135</v>
      </c>
      <c r="N66" s="378">
        <f>SUM(N64:N65)</f>
        <v>-981</v>
      </c>
      <c r="O66" s="378"/>
      <c r="P66" s="378">
        <f>SUM(P64:P65)</f>
        <v>745</v>
      </c>
      <c r="Q66" s="378">
        <f>SUM(Q64:Q65)</f>
        <v>4332</v>
      </c>
      <c r="R66" s="377">
        <v>-1049</v>
      </c>
      <c r="S66" s="378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</row>
    <row r="67" spans="1:72" ht="12" customHeight="1">
      <c r="A67" s="208"/>
      <c r="B67" s="87"/>
      <c r="C67" s="87"/>
      <c r="D67" s="350"/>
      <c r="E67" s="350"/>
      <c r="F67" s="349"/>
      <c r="G67" s="350"/>
      <c r="H67" s="350"/>
      <c r="I67" s="350"/>
      <c r="J67" s="349"/>
      <c r="K67" s="350"/>
      <c r="L67" s="350"/>
      <c r="M67" s="350"/>
      <c r="N67" s="349"/>
      <c r="O67" s="350"/>
      <c r="P67" s="350"/>
      <c r="Q67" s="350"/>
      <c r="R67" s="349"/>
      <c r="S67" s="350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</row>
    <row r="68" spans="1:72" ht="12" customHeight="1">
      <c r="A68" s="213" t="s">
        <v>189</v>
      </c>
      <c r="B68" s="143"/>
      <c r="C68" s="143"/>
      <c r="D68" s="354">
        <v>10798</v>
      </c>
      <c r="E68" s="354">
        <f t="shared" ref="E68:H70" si="1">E58+E64</f>
        <v>11133</v>
      </c>
      <c r="F68" s="353">
        <f t="shared" si="1"/>
        <v>11299</v>
      </c>
      <c r="G68" s="354">
        <f t="shared" si="1"/>
        <v>20667</v>
      </c>
      <c r="H68" s="354">
        <f t="shared" si="1"/>
        <v>3860</v>
      </c>
      <c r="I68" s="354">
        <v>11100</v>
      </c>
      <c r="J68" s="353">
        <v>20007</v>
      </c>
      <c r="K68" s="354">
        <v>4859</v>
      </c>
      <c r="L68" s="354">
        <v>9621</v>
      </c>
      <c r="M68" s="354">
        <v>19662</v>
      </c>
      <c r="N68" s="353">
        <f>SUM(N66,N60)</f>
        <v>14086</v>
      </c>
      <c r="O68" s="354"/>
      <c r="P68" s="354">
        <v>10259</v>
      </c>
      <c r="Q68" s="354">
        <v>19050</v>
      </c>
      <c r="R68" s="353">
        <f>SUM(R66,R60)</f>
        <v>13464</v>
      </c>
      <c r="S68" s="354"/>
      <c r="T68" s="203"/>
      <c r="U68" s="203"/>
      <c r="V68" s="203"/>
      <c r="W68" s="203"/>
      <c r="X68" s="203"/>
      <c r="Y68" s="203"/>
      <c r="Z68" s="203"/>
      <c r="AA68" s="203"/>
      <c r="AB68" s="203"/>
      <c r="AC68" s="203"/>
      <c r="AD68" s="203"/>
    </row>
    <row r="69" spans="1:72" s="309" customFormat="1" ht="12" customHeight="1">
      <c r="A69" s="318" t="s">
        <v>190</v>
      </c>
      <c r="B69" s="307"/>
      <c r="C69" s="307"/>
      <c r="D69" s="381">
        <v>1030</v>
      </c>
      <c r="E69" s="381">
        <f t="shared" si="1"/>
        <v>1184</v>
      </c>
      <c r="F69" s="380">
        <f t="shared" si="1"/>
        <v>38</v>
      </c>
      <c r="G69" s="381">
        <f t="shared" si="1"/>
        <v>576</v>
      </c>
      <c r="H69" s="381">
        <f t="shared" si="1"/>
        <v>-2986</v>
      </c>
      <c r="I69" s="381">
        <v>0</v>
      </c>
      <c r="J69" s="380">
        <v>0</v>
      </c>
      <c r="K69" s="381">
        <v>0</v>
      </c>
      <c r="L69" s="381">
        <v>0</v>
      </c>
      <c r="M69" s="381">
        <v>0</v>
      </c>
      <c r="N69" s="349">
        <v>0</v>
      </c>
      <c r="O69" s="381"/>
      <c r="P69" s="381">
        <v>0</v>
      </c>
      <c r="Q69" s="381">
        <v>0</v>
      </c>
      <c r="R69" s="380">
        <v>0</v>
      </c>
      <c r="S69" s="381"/>
      <c r="T69" s="308"/>
      <c r="U69" s="308"/>
      <c r="V69" s="308"/>
      <c r="W69" s="308"/>
      <c r="X69" s="308"/>
      <c r="Y69" s="308"/>
      <c r="Z69" s="308"/>
      <c r="AA69" s="308"/>
      <c r="AB69" s="308"/>
      <c r="AC69" s="308"/>
      <c r="AD69" s="308"/>
      <c r="AE69" s="341"/>
      <c r="AF69" s="341"/>
      <c r="AG69" s="341"/>
      <c r="AH69" s="341"/>
      <c r="AI69" s="341"/>
      <c r="AJ69" s="341"/>
      <c r="AK69" s="341"/>
      <c r="AL69" s="341"/>
      <c r="AM69" s="341"/>
      <c r="AN69" s="341"/>
      <c r="AO69" s="341"/>
      <c r="AP69" s="341"/>
      <c r="AQ69" s="341"/>
      <c r="AR69" s="341"/>
      <c r="AS69" s="341"/>
      <c r="AT69" s="341"/>
      <c r="AU69" s="341"/>
      <c r="AV69" s="341"/>
      <c r="AW69" s="341"/>
      <c r="AX69" s="341"/>
      <c r="AY69" s="341"/>
      <c r="AZ69" s="341"/>
      <c r="BA69" s="341"/>
      <c r="BB69" s="341"/>
      <c r="BC69" s="341"/>
      <c r="BD69" s="341"/>
      <c r="BE69" s="341"/>
      <c r="BF69" s="341"/>
      <c r="BG69" s="341"/>
      <c r="BH69" s="341"/>
      <c r="BI69" s="341"/>
      <c r="BJ69" s="341"/>
      <c r="BK69" s="341"/>
      <c r="BL69" s="341"/>
      <c r="BM69" s="341"/>
      <c r="BN69" s="341"/>
      <c r="BO69" s="341"/>
      <c r="BP69" s="341"/>
      <c r="BQ69" s="341"/>
      <c r="BR69" s="341"/>
      <c r="BS69" s="341"/>
      <c r="BT69" s="341"/>
    </row>
    <row r="70" spans="1:72" ht="12" customHeight="1">
      <c r="A70" s="218" t="s">
        <v>191</v>
      </c>
      <c r="B70" s="219"/>
      <c r="C70" s="219"/>
      <c r="D70" s="378">
        <v>11828</v>
      </c>
      <c r="E70" s="378">
        <f t="shared" si="1"/>
        <v>12317</v>
      </c>
      <c r="F70" s="377">
        <f t="shared" si="1"/>
        <v>11337</v>
      </c>
      <c r="G70" s="378">
        <f t="shared" si="1"/>
        <v>21243</v>
      </c>
      <c r="H70" s="378">
        <f t="shared" si="1"/>
        <v>874</v>
      </c>
      <c r="I70" s="378">
        <v>11100</v>
      </c>
      <c r="J70" s="377">
        <v>20007</v>
      </c>
      <c r="K70" s="378">
        <v>4859</v>
      </c>
      <c r="L70" s="378">
        <f>L60+L66</f>
        <v>9621</v>
      </c>
      <c r="M70" s="378">
        <f>M60+M66</f>
        <v>19662</v>
      </c>
      <c r="N70" s="377">
        <f>SUM(N69,N68)</f>
        <v>14086</v>
      </c>
      <c r="O70" s="378"/>
      <c r="P70" s="378">
        <f>P60+P66</f>
        <v>10259</v>
      </c>
      <c r="Q70" s="378">
        <f>Q60+Q66</f>
        <v>19050</v>
      </c>
      <c r="R70" s="377">
        <f>SUM(R69,R68)</f>
        <v>13464</v>
      </c>
      <c r="S70" s="378"/>
      <c r="T70" s="203"/>
      <c r="U70" s="203"/>
      <c r="V70" s="203"/>
      <c r="W70" s="203"/>
      <c r="X70" s="203"/>
      <c r="Y70" s="203"/>
      <c r="Z70" s="203"/>
      <c r="AA70" s="203"/>
      <c r="AB70" s="203"/>
      <c r="AC70" s="203"/>
      <c r="AD70" s="203"/>
    </row>
    <row r="71" spans="1:72" ht="12" customHeight="1">
      <c r="A71" s="87"/>
      <c r="B71" s="87"/>
      <c r="C71" s="87"/>
      <c r="D71" s="350"/>
      <c r="E71" s="350"/>
      <c r="F71" s="349"/>
      <c r="G71" s="350"/>
      <c r="H71" s="350"/>
      <c r="I71" s="350"/>
      <c r="J71" s="349"/>
      <c r="K71" s="350"/>
      <c r="L71" s="350"/>
      <c r="M71" s="350"/>
      <c r="N71" s="349"/>
      <c r="O71" s="350"/>
      <c r="P71" s="350"/>
      <c r="Q71" s="350"/>
      <c r="R71" s="349"/>
      <c r="S71" s="350"/>
      <c r="T71" s="203"/>
      <c r="U71" s="203"/>
      <c r="V71" s="203"/>
      <c r="W71" s="203"/>
      <c r="X71" s="203"/>
      <c r="Y71" s="203"/>
      <c r="Z71" s="203"/>
      <c r="AA71" s="203"/>
      <c r="AB71" s="203"/>
      <c r="AC71" s="203"/>
      <c r="AD71" s="203"/>
    </row>
    <row r="72" spans="1:72" s="204" customFormat="1" ht="12" customHeight="1">
      <c r="A72" s="564" t="s">
        <v>192</v>
      </c>
      <c r="B72" s="144"/>
      <c r="C72" s="144"/>
      <c r="D72" s="383"/>
      <c r="E72" s="383"/>
      <c r="F72" s="382"/>
      <c r="G72" s="383"/>
      <c r="H72" s="383"/>
      <c r="I72" s="383"/>
      <c r="J72" s="382"/>
      <c r="K72" s="383"/>
      <c r="L72" s="383"/>
      <c r="M72" s="383"/>
      <c r="N72" s="382"/>
      <c r="O72" s="383"/>
      <c r="P72" s="383"/>
      <c r="Q72" s="383"/>
      <c r="R72" s="382"/>
      <c r="S72" s="383"/>
      <c r="T72" s="205"/>
      <c r="U72" s="205"/>
      <c r="V72" s="205"/>
      <c r="W72" s="205"/>
      <c r="X72" s="205"/>
      <c r="Y72" s="205"/>
      <c r="Z72" s="205"/>
      <c r="AA72" s="205"/>
      <c r="AB72" s="205"/>
      <c r="AC72" s="205"/>
      <c r="AD72" s="205"/>
      <c r="AE72" s="340"/>
      <c r="AF72" s="340"/>
      <c r="AG72" s="340"/>
      <c r="AH72" s="340"/>
      <c r="AI72" s="340"/>
      <c r="AJ72" s="340"/>
      <c r="AK72" s="340"/>
      <c r="AL72" s="340"/>
      <c r="AM72" s="340"/>
      <c r="AN72" s="340"/>
      <c r="AO72" s="340"/>
      <c r="AP72" s="340"/>
      <c r="AQ72" s="340"/>
      <c r="AR72" s="340"/>
      <c r="AS72" s="340"/>
      <c r="AT72" s="340"/>
      <c r="AU72" s="340"/>
      <c r="AV72" s="340"/>
      <c r="AW72" s="340"/>
      <c r="AX72" s="340"/>
      <c r="AY72" s="340"/>
      <c r="AZ72" s="340"/>
      <c r="BA72" s="340"/>
      <c r="BB72" s="340"/>
      <c r="BC72" s="340"/>
      <c r="BD72" s="340"/>
      <c r="BE72" s="340"/>
      <c r="BF72" s="340"/>
      <c r="BG72" s="340"/>
      <c r="BH72" s="340"/>
      <c r="BI72" s="340"/>
      <c r="BJ72" s="340"/>
      <c r="BK72" s="340"/>
      <c r="BL72" s="340"/>
      <c r="BM72" s="340"/>
      <c r="BN72" s="340"/>
      <c r="BO72" s="340"/>
      <c r="BP72" s="340"/>
      <c r="BQ72" s="340"/>
      <c r="BR72" s="340"/>
      <c r="BS72" s="340"/>
      <c r="BT72" s="340"/>
    </row>
    <row r="73" spans="1:72" s="204" customFormat="1" ht="12" customHeight="1">
      <c r="A73" s="143" t="s">
        <v>164</v>
      </c>
      <c r="B73" s="143"/>
      <c r="C73" s="143"/>
      <c r="D73" s="354">
        <v>10715</v>
      </c>
      <c r="E73" s="354">
        <f>SUM(E74:E75)</f>
        <v>11370</v>
      </c>
      <c r="F73" s="353">
        <f>SUM(F74:F75)</f>
        <v>12440</v>
      </c>
      <c r="G73" s="354">
        <f>SUM(G74:G75)</f>
        <v>19754</v>
      </c>
      <c r="H73" s="354">
        <v>13592</v>
      </c>
      <c r="I73" s="354">
        <v>10320</v>
      </c>
      <c r="J73" s="353">
        <v>18129</v>
      </c>
      <c r="K73" s="354">
        <v>4686</v>
      </c>
      <c r="L73" s="354">
        <v>8009</v>
      </c>
      <c r="M73" s="354">
        <v>14509</v>
      </c>
      <c r="N73" s="353">
        <v>13899</v>
      </c>
      <c r="O73" s="354"/>
      <c r="P73" s="354">
        <v>8704</v>
      </c>
      <c r="Q73" s="354">
        <v>13744</v>
      </c>
      <c r="R73" s="353">
        <v>13405</v>
      </c>
      <c r="S73" s="354"/>
      <c r="T73" s="205"/>
      <c r="U73" s="205"/>
      <c r="V73" s="205"/>
      <c r="W73" s="205"/>
      <c r="X73" s="205"/>
      <c r="Y73" s="205"/>
      <c r="Z73" s="205"/>
      <c r="AA73" s="205"/>
      <c r="AB73" s="205"/>
      <c r="AC73" s="205"/>
      <c r="AD73" s="205"/>
      <c r="AE73" s="340"/>
      <c r="AF73" s="340"/>
      <c r="AG73" s="340"/>
      <c r="AH73" s="340"/>
      <c r="AI73" s="340"/>
      <c r="AJ73" s="340"/>
      <c r="AK73" s="340"/>
      <c r="AL73" s="340"/>
      <c r="AM73" s="340"/>
      <c r="AN73" s="340"/>
      <c r="AO73" s="340"/>
      <c r="AP73" s="340"/>
      <c r="AQ73" s="340"/>
      <c r="AR73" s="340"/>
      <c r="AS73" s="340"/>
      <c r="AT73" s="340"/>
      <c r="AU73" s="340"/>
      <c r="AV73" s="340"/>
      <c r="AW73" s="340"/>
      <c r="AX73" s="340"/>
      <c r="AY73" s="340"/>
      <c r="AZ73" s="340"/>
      <c r="BA73" s="340"/>
      <c r="BB73" s="340"/>
      <c r="BC73" s="340"/>
      <c r="BD73" s="340"/>
      <c r="BE73" s="340"/>
      <c r="BF73" s="340"/>
      <c r="BG73" s="340"/>
      <c r="BH73" s="340"/>
      <c r="BI73" s="340"/>
      <c r="BJ73" s="340"/>
      <c r="BK73" s="340"/>
      <c r="BL73" s="340"/>
      <c r="BM73" s="340"/>
      <c r="BN73" s="340"/>
      <c r="BO73" s="340"/>
      <c r="BP73" s="340"/>
      <c r="BQ73" s="340"/>
      <c r="BR73" s="340"/>
      <c r="BS73" s="340"/>
      <c r="BT73" s="340"/>
    </row>
    <row r="74" spans="1:72" s="204" customFormat="1" ht="12" customHeight="1">
      <c r="A74" s="143"/>
      <c r="B74" s="223" t="s">
        <v>194</v>
      </c>
      <c r="C74" s="143"/>
      <c r="D74" s="374">
        <v>10052</v>
      </c>
      <c r="E74" s="374">
        <v>10682</v>
      </c>
      <c r="F74" s="353">
        <v>11630</v>
      </c>
      <c r="G74" s="374">
        <v>19512</v>
      </c>
      <c r="H74" s="374">
        <v>4104</v>
      </c>
      <c r="I74" s="374">
        <v>10320</v>
      </c>
      <c r="J74" s="353">
        <v>18129</v>
      </c>
      <c r="K74" s="374">
        <v>4686</v>
      </c>
      <c r="L74" s="374">
        <v>8009</v>
      </c>
      <c r="M74" s="374">
        <v>14509</v>
      </c>
      <c r="N74" s="353">
        <v>13899</v>
      </c>
      <c r="O74" s="374"/>
      <c r="P74" s="374">
        <v>8704</v>
      </c>
      <c r="Q74" s="374">
        <v>13744</v>
      </c>
      <c r="R74" s="353">
        <v>13405</v>
      </c>
      <c r="S74" s="374"/>
      <c r="T74" s="205"/>
      <c r="U74" s="205"/>
      <c r="V74" s="205"/>
      <c r="W74" s="205"/>
      <c r="X74" s="205"/>
      <c r="Y74" s="205"/>
      <c r="Z74" s="205"/>
      <c r="AA74" s="205"/>
      <c r="AB74" s="205"/>
      <c r="AC74" s="205"/>
      <c r="AD74" s="205"/>
      <c r="AE74" s="340"/>
      <c r="AF74" s="340"/>
      <c r="AG74" s="340"/>
      <c r="AH74" s="340"/>
      <c r="AI74" s="340"/>
      <c r="AJ74" s="340"/>
      <c r="AK74" s="340"/>
      <c r="AL74" s="340"/>
      <c r="AM74" s="340"/>
      <c r="AN74" s="340"/>
      <c r="AO74" s="340"/>
      <c r="AP74" s="340"/>
      <c r="AQ74" s="340"/>
      <c r="AR74" s="340"/>
      <c r="AS74" s="340"/>
      <c r="AT74" s="340"/>
      <c r="AU74" s="340"/>
      <c r="AV74" s="340"/>
      <c r="AW74" s="340"/>
      <c r="AX74" s="340"/>
      <c r="AY74" s="340"/>
      <c r="AZ74" s="340"/>
      <c r="BA74" s="340"/>
      <c r="BB74" s="340"/>
      <c r="BC74" s="340"/>
      <c r="BD74" s="340"/>
      <c r="BE74" s="340"/>
      <c r="BF74" s="340"/>
      <c r="BG74" s="340"/>
      <c r="BH74" s="340"/>
      <c r="BI74" s="340"/>
      <c r="BJ74" s="340"/>
      <c r="BK74" s="340"/>
      <c r="BL74" s="340"/>
      <c r="BM74" s="340"/>
      <c r="BN74" s="340"/>
      <c r="BO74" s="340"/>
      <c r="BP74" s="340"/>
      <c r="BQ74" s="340"/>
      <c r="BR74" s="340"/>
      <c r="BS74" s="340"/>
      <c r="BT74" s="340"/>
    </row>
    <row r="75" spans="1:72" s="311" customFormat="1" ht="12" customHeight="1">
      <c r="A75" s="313"/>
      <c r="B75" s="312" t="s">
        <v>195</v>
      </c>
      <c r="C75" s="313"/>
      <c r="D75" s="376">
        <v>663</v>
      </c>
      <c r="E75" s="376">
        <v>688</v>
      </c>
      <c r="F75" s="379">
        <v>810</v>
      </c>
      <c r="G75" s="376">
        <v>242</v>
      </c>
      <c r="H75" s="376">
        <v>9488</v>
      </c>
      <c r="I75" s="376">
        <v>0</v>
      </c>
      <c r="J75" s="379">
        <v>0</v>
      </c>
      <c r="K75" s="376">
        <v>0</v>
      </c>
      <c r="L75" s="376">
        <v>0</v>
      </c>
      <c r="M75" s="376">
        <v>0</v>
      </c>
      <c r="N75" s="379">
        <v>0</v>
      </c>
      <c r="O75" s="376"/>
      <c r="P75" s="376">
        <v>0</v>
      </c>
      <c r="Q75" s="376">
        <v>0</v>
      </c>
      <c r="R75" s="379">
        <v>0</v>
      </c>
      <c r="S75" s="376"/>
      <c r="T75" s="310"/>
      <c r="U75" s="310"/>
      <c r="V75" s="310"/>
      <c r="W75" s="310"/>
      <c r="X75" s="310"/>
      <c r="Y75" s="310"/>
      <c r="Z75" s="310"/>
      <c r="AA75" s="310"/>
      <c r="AB75" s="310"/>
      <c r="AC75" s="310"/>
      <c r="AD75" s="310"/>
      <c r="AE75" s="342"/>
      <c r="AF75" s="342"/>
      <c r="AG75" s="342"/>
      <c r="AH75" s="342"/>
      <c r="AI75" s="342"/>
      <c r="AJ75" s="342"/>
      <c r="AK75" s="342"/>
      <c r="AL75" s="342"/>
      <c r="AM75" s="342"/>
      <c r="AN75" s="342"/>
      <c r="AO75" s="342"/>
      <c r="AP75" s="342"/>
      <c r="AQ75" s="342"/>
      <c r="AR75" s="342"/>
      <c r="AS75" s="342"/>
      <c r="AT75" s="342"/>
      <c r="AU75" s="342"/>
      <c r="AV75" s="342"/>
      <c r="AW75" s="342"/>
      <c r="AX75" s="342"/>
      <c r="AY75" s="342"/>
      <c r="AZ75" s="342"/>
      <c r="BA75" s="342"/>
      <c r="BB75" s="342"/>
      <c r="BC75" s="342"/>
      <c r="BD75" s="342"/>
      <c r="BE75" s="342"/>
      <c r="BF75" s="342"/>
      <c r="BG75" s="342"/>
      <c r="BH75" s="342"/>
      <c r="BI75" s="342"/>
      <c r="BJ75" s="342"/>
      <c r="BK75" s="342"/>
      <c r="BL75" s="342"/>
      <c r="BM75" s="342"/>
      <c r="BN75" s="342"/>
      <c r="BO75" s="342"/>
      <c r="BP75" s="342"/>
      <c r="BQ75" s="342"/>
      <c r="BR75" s="342"/>
      <c r="BS75" s="342"/>
      <c r="BT75" s="342"/>
    </row>
    <row r="76" spans="1:72" s="204" customFormat="1" ht="12" customHeight="1">
      <c r="A76" s="143"/>
      <c r="B76" s="207"/>
      <c r="C76" s="143"/>
      <c r="D76" s="374"/>
      <c r="E76" s="374"/>
      <c r="F76" s="419"/>
      <c r="G76" s="374"/>
      <c r="H76" s="374"/>
      <c r="I76" s="374"/>
      <c r="J76" s="419"/>
      <c r="K76" s="374"/>
      <c r="L76" s="374"/>
      <c r="M76" s="374"/>
      <c r="N76" s="419"/>
      <c r="O76" s="374"/>
      <c r="P76" s="374"/>
      <c r="Q76" s="374"/>
      <c r="R76" s="419"/>
      <c r="S76" s="374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340"/>
      <c r="AF76" s="340"/>
      <c r="AG76" s="340"/>
      <c r="AH76" s="340"/>
      <c r="AI76" s="340"/>
      <c r="AJ76" s="340"/>
      <c r="AK76" s="340"/>
      <c r="AL76" s="340"/>
      <c r="AM76" s="340"/>
      <c r="AN76" s="340"/>
      <c r="AO76" s="340"/>
      <c r="AP76" s="340"/>
      <c r="AQ76" s="340"/>
      <c r="AR76" s="340"/>
      <c r="AS76" s="340"/>
      <c r="AT76" s="340"/>
      <c r="AU76" s="340"/>
      <c r="AV76" s="340"/>
      <c r="AW76" s="340"/>
      <c r="AX76" s="340"/>
      <c r="AY76" s="340"/>
      <c r="AZ76" s="340"/>
      <c r="BA76" s="340"/>
      <c r="BB76" s="340"/>
      <c r="BC76" s="340"/>
      <c r="BD76" s="340"/>
      <c r="BE76" s="340"/>
      <c r="BF76" s="340"/>
      <c r="BG76" s="340"/>
      <c r="BH76" s="340"/>
      <c r="BI76" s="340"/>
      <c r="BJ76" s="340"/>
      <c r="BK76" s="340"/>
      <c r="BL76" s="340"/>
      <c r="BM76" s="340"/>
      <c r="BN76" s="340"/>
      <c r="BO76" s="340"/>
      <c r="BP76" s="340"/>
      <c r="BQ76" s="340"/>
      <c r="BR76" s="340"/>
      <c r="BS76" s="340"/>
      <c r="BT76" s="340"/>
    </row>
    <row r="77" spans="1:72" s="204" customFormat="1" ht="12" customHeight="1">
      <c r="A77" s="223" t="s">
        <v>12</v>
      </c>
      <c r="B77" s="223"/>
      <c r="C77" s="143"/>
      <c r="D77" s="374">
        <v>750</v>
      </c>
      <c r="E77" s="374">
        <f>SUM(E78:E79)</f>
        <v>226</v>
      </c>
      <c r="F77" s="419">
        <f>SUM(F78:F79)</f>
        <v>1201</v>
      </c>
      <c r="G77" s="374">
        <f>SUM(G78:G79)</f>
        <v>767</v>
      </c>
      <c r="H77" s="374">
        <v>748</v>
      </c>
      <c r="I77" s="374">
        <v>608</v>
      </c>
      <c r="J77" s="419">
        <v>1212</v>
      </c>
      <c r="K77" s="374">
        <v>477</v>
      </c>
      <c r="L77" s="374">
        <v>878</v>
      </c>
      <c r="M77" s="374">
        <v>1018</v>
      </c>
      <c r="N77" s="419">
        <v>1168</v>
      </c>
      <c r="O77" s="374"/>
      <c r="P77" s="374">
        <v>810</v>
      </c>
      <c r="Q77" s="374">
        <v>974</v>
      </c>
      <c r="R77" s="419">
        <v>1108</v>
      </c>
      <c r="S77" s="374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340"/>
      <c r="AF77" s="340"/>
      <c r="AG77" s="340"/>
      <c r="AH77" s="340"/>
      <c r="AI77" s="340"/>
      <c r="AJ77" s="340"/>
      <c r="AK77" s="340"/>
      <c r="AL77" s="340"/>
      <c r="AM77" s="340"/>
      <c r="AN77" s="340"/>
      <c r="AO77" s="340"/>
      <c r="AP77" s="340"/>
      <c r="AQ77" s="340"/>
      <c r="AR77" s="340"/>
      <c r="AS77" s="340"/>
      <c r="AT77" s="340"/>
      <c r="AU77" s="340"/>
      <c r="AV77" s="340"/>
      <c r="AW77" s="340"/>
      <c r="AX77" s="340"/>
      <c r="AY77" s="340"/>
      <c r="AZ77" s="340"/>
      <c r="BA77" s="340"/>
      <c r="BB77" s="340"/>
      <c r="BC77" s="340"/>
      <c r="BD77" s="340"/>
      <c r="BE77" s="340"/>
      <c r="BF77" s="340"/>
      <c r="BG77" s="340"/>
      <c r="BH77" s="340"/>
      <c r="BI77" s="340"/>
      <c r="BJ77" s="340"/>
      <c r="BK77" s="340"/>
      <c r="BL77" s="340"/>
      <c r="BM77" s="340"/>
      <c r="BN77" s="340"/>
      <c r="BO77" s="340"/>
      <c r="BP77" s="340"/>
      <c r="BQ77" s="340"/>
      <c r="BR77" s="340"/>
      <c r="BS77" s="340"/>
      <c r="BT77" s="340"/>
    </row>
    <row r="78" spans="1:72" s="204" customFormat="1" ht="12" customHeight="1">
      <c r="A78" s="207"/>
      <c r="B78" s="223" t="s">
        <v>194</v>
      </c>
      <c r="C78" s="143"/>
      <c r="D78" s="374">
        <v>553</v>
      </c>
      <c r="E78" s="374">
        <v>25</v>
      </c>
      <c r="F78" s="419">
        <v>964</v>
      </c>
      <c r="G78" s="374">
        <v>702</v>
      </c>
      <c r="H78" s="374">
        <v>710</v>
      </c>
      <c r="I78" s="374">
        <v>608</v>
      </c>
      <c r="J78" s="419">
        <v>1212</v>
      </c>
      <c r="K78" s="374">
        <v>477</v>
      </c>
      <c r="L78" s="374">
        <v>878</v>
      </c>
      <c r="M78" s="374">
        <v>1018</v>
      </c>
      <c r="N78" s="419">
        <v>1168</v>
      </c>
      <c r="O78" s="374"/>
      <c r="P78" s="374">
        <v>810</v>
      </c>
      <c r="Q78" s="374">
        <v>974</v>
      </c>
      <c r="R78" s="419">
        <v>1108</v>
      </c>
      <c r="S78" s="374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340"/>
      <c r="AF78" s="340"/>
      <c r="AG78" s="340"/>
      <c r="AH78" s="340"/>
      <c r="AI78" s="340"/>
      <c r="AJ78" s="340"/>
      <c r="AK78" s="340"/>
      <c r="AL78" s="340"/>
      <c r="AM78" s="340"/>
      <c r="AN78" s="340"/>
      <c r="AO78" s="340"/>
      <c r="AP78" s="340"/>
      <c r="AQ78" s="340"/>
      <c r="AR78" s="340"/>
      <c r="AS78" s="340"/>
      <c r="AT78" s="340"/>
      <c r="AU78" s="340"/>
      <c r="AV78" s="340"/>
      <c r="AW78" s="340"/>
      <c r="AX78" s="340"/>
      <c r="AY78" s="340"/>
      <c r="AZ78" s="340"/>
      <c r="BA78" s="340"/>
      <c r="BB78" s="340"/>
      <c r="BC78" s="340"/>
      <c r="BD78" s="340"/>
      <c r="BE78" s="340"/>
      <c r="BF78" s="340"/>
      <c r="BG78" s="340"/>
      <c r="BH78" s="340"/>
      <c r="BI78" s="340"/>
      <c r="BJ78" s="340"/>
      <c r="BK78" s="340"/>
      <c r="BL78" s="340"/>
      <c r="BM78" s="340"/>
      <c r="BN78" s="340"/>
      <c r="BO78" s="340"/>
      <c r="BP78" s="340"/>
      <c r="BQ78" s="340"/>
      <c r="BR78" s="340"/>
      <c r="BS78" s="340"/>
      <c r="BT78" s="340"/>
    </row>
    <row r="79" spans="1:72" s="311" customFormat="1" ht="12" customHeight="1">
      <c r="A79" s="318"/>
      <c r="B79" s="312" t="s">
        <v>195</v>
      </c>
      <c r="C79" s="313"/>
      <c r="D79" s="376">
        <v>197</v>
      </c>
      <c r="E79" s="376">
        <v>201</v>
      </c>
      <c r="F79" s="379">
        <v>237</v>
      </c>
      <c r="G79" s="376">
        <v>65</v>
      </c>
      <c r="H79" s="376">
        <v>38</v>
      </c>
      <c r="I79" s="376">
        <v>0</v>
      </c>
      <c r="J79" s="379">
        <v>0</v>
      </c>
      <c r="K79" s="376">
        <v>0</v>
      </c>
      <c r="L79" s="376">
        <v>0</v>
      </c>
      <c r="M79" s="376">
        <v>0</v>
      </c>
      <c r="N79" s="379">
        <v>0</v>
      </c>
      <c r="O79" s="376"/>
      <c r="P79" s="376">
        <v>0</v>
      </c>
      <c r="Q79" s="376">
        <v>0</v>
      </c>
      <c r="R79" s="379">
        <v>0</v>
      </c>
      <c r="S79" s="376"/>
      <c r="T79" s="310"/>
      <c r="U79" s="310"/>
      <c r="V79" s="310"/>
      <c r="W79" s="310"/>
      <c r="X79" s="310"/>
      <c r="Y79" s="310"/>
      <c r="Z79" s="310"/>
      <c r="AA79" s="310"/>
      <c r="AB79" s="310"/>
      <c r="AC79" s="310"/>
      <c r="AD79" s="310"/>
      <c r="AE79" s="342"/>
      <c r="AF79" s="342"/>
      <c r="AG79" s="342"/>
      <c r="AH79" s="342"/>
      <c r="AI79" s="342"/>
      <c r="AJ79" s="342"/>
      <c r="AK79" s="342"/>
      <c r="AL79" s="342"/>
      <c r="AM79" s="342"/>
      <c r="AN79" s="342"/>
      <c r="AO79" s="342"/>
      <c r="AP79" s="342"/>
      <c r="AQ79" s="342"/>
      <c r="AR79" s="342"/>
      <c r="AS79" s="342"/>
      <c r="AT79" s="342"/>
      <c r="AU79" s="342"/>
      <c r="AV79" s="342"/>
      <c r="AW79" s="342"/>
      <c r="AX79" s="342"/>
      <c r="AY79" s="342"/>
      <c r="AZ79" s="342"/>
      <c r="BA79" s="342"/>
      <c r="BB79" s="342"/>
      <c r="BC79" s="342"/>
      <c r="BD79" s="342"/>
      <c r="BE79" s="342"/>
      <c r="BF79" s="342"/>
      <c r="BG79" s="342"/>
      <c r="BH79" s="342"/>
      <c r="BI79" s="342"/>
      <c r="BJ79" s="342"/>
      <c r="BK79" s="342"/>
      <c r="BL79" s="342"/>
      <c r="BM79" s="342"/>
      <c r="BN79" s="342"/>
      <c r="BO79" s="342"/>
      <c r="BP79" s="342"/>
      <c r="BQ79" s="342"/>
      <c r="BR79" s="342"/>
      <c r="BS79" s="342"/>
      <c r="BT79" s="342"/>
    </row>
    <row r="80" spans="1:72" s="204" customFormat="1" ht="12" customHeight="1" thickBot="1">
      <c r="A80" s="565"/>
      <c r="B80" s="226"/>
      <c r="C80" s="226"/>
      <c r="D80" s="385">
        <v>11465</v>
      </c>
      <c r="E80" s="385">
        <f>SUM(E73,E77)</f>
        <v>11596</v>
      </c>
      <c r="F80" s="384">
        <f>SUM(F73,F77)</f>
        <v>13641</v>
      </c>
      <c r="G80" s="385">
        <f>SUM(G73,G77)</f>
        <v>20521</v>
      </c>
      <c r="H80" s="385">
        <f>SUM(H73,H77)</f>
        <v>14340</v>
      </c>
      <c r="I80" s="385">
        <v>10928</v>
      </c>
      <c r="J80" s="384">
        <v>19341</v>
      </c>
      <c r="K80" s="385">
        <v>5163</v>
      </c>
      <c r="L80" s="385">
        <f>SUM(L73,L77)</f>
        <v>8887</v>
      </c>
      <c r="M80" s="385">
        <f>SUM(M73,M77)</f>
        <v>15527</v>
      </c>
      <c r="N80" s="385">
        <f>SUM(N73,N77)</f>
        <v>15067</v>
      </c>
      <c r="O80" s="385"/>
      <c r="P80" s="385">
        <f>SUM(P73,P77)</f>
        <v>9514</v>
      </c>
      <c r="Q80" s="385">
        <f>SUM(Q73,Q77)</f>
        <v>14718</v>
      </c>
      <c r="R80" s="385">
        <f>SUM(R73,R77)</f>
        <v>14513</v>
      </c>
      <c r="S80" s="38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340"/>
      <c r="AF80" s="340"/>
      <c r="AG80" s="340"/>
      <c r="AH80" s="340"/>
      <c r="AI80" s="340"/>
      <c r="AJ80" s="340"/>
      <c r="AK80" s="340"/>
      <c r="AL80" s="340"/>
      <c r="AM80" s="340"/>
      <c r="AN80" s="340"/>
      <c r="AO80" s="340"/>
      <c r="AP80" s="340"/>
      <c r="AQ80" s="340"/>
      <c r="AR80" s="340"/>
      <c r="AS80" s="340"/>
      <c r="AT80" s="340"/>
      <c r="AU80" s="340"/>
      <c r="AV80" s="340"/>
      <c r="AW80" s="340"/>
      <c r="AX80" s="340"/>
      <c r="AY80" s="340"/>
      <c r="AZ80" s="340"/>
      <c r="BA80" s="340"/>
      <c r="BB80" s="340"/>
      <c r="BC80" s="340"/>
      <c r="BD80" s="340"/>
      <c r="BE80" s="340"/>
      <c r="BF80" s="340"/>
      <c r="BG80" s="340"/>
      <c r="BH80" s="340"/>
      <c r="BI80" s="340"/>
      <c r="BJ80" s="340"/>
      <c r="BK80" s="340"/>
      <c r="BL80" s="340"/>
      <c r="BM80" s="340"/>
      <c r="BN80" s="340"/>
      <c r="BO80" s="340"/>
      <c r="BP80" s="340"/>
      <c r="BQ80" s="340"/>
      <c r="BR80" s="340"/>
      <c r="BS80" s="340"/>
      <c r="BT80" s="340"/>
    </row>
    <row r="81" spans="1:72" s="204" customFormat="1" ht="12" customHeight="1" thickTop="1">
      <c r="A81" s="90"/>
      <c r="B81" s="83"/>
      <c r="C81" s="83"/>
      <c r="D81" s="354"/>
      <c r="E81" s="354"/>
      <c r="F81" s="416"/>
      <c r="G81" s="354"/>
      <c r="H81" s="354"/>
      <c r="I81" s="354"/>
      <c r="J81" s="416"/>
      <c r="K81" s="354"/>
      <c r="L81" s="354"/>
      <c r="M81" s="354"/>
      <c r="N81" s="416"/>
      <c r="O81" s="354"/>
      <c r="P81" s="354"/>
      <c r="Q81" s="354"/>
      <c r="R81" s="416"/>
      <c r="S81" s="354"/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205"/>
      <c r="AE81" s="340"/>
      <c r="AF81" s="340"/>
      <c r="AG81" s="340"/>
      <c r="AH81" s="340"/>
      <c r="AI81" s="340"/>
      <c r="AJ81" s="340"/>
      <c r="AK81" s="340"/>
      <c r="AL81" s="340"/>
      <c r="AM81" s="340"/>
      <c r="AN81" s="340"/>
      <c r="AO81" s="340"/>
      <c r="AP81" s="340"/>
      <c r="AQ81" s="340"/>
      <c r="AR81" s="340"/>
      <c r="AS81" s="340"/>
      <c r="AT81" s="340"/>
      <c r="AU81" s="340"/>
      <c r="AV81" s="340"/>
      <c r="AW81" s="340"/>
      <c r="AX81" s="340"/>
      <c r="AY81" s="340"/>
      <c r="AZ81" s="340"/>
      <c r="BA81" s="340"/>
      <c r="BB81" s="340"/>
      <c r="BC81" s="340"/>
      <c r="BD81" s="340"/>
      <c r="BE81" s="340"/>
      <c r="BF81" s="340"/>
      <c r="BG81" s="340"/>
      <c r="BH81" s="340"/>
      <c r="BI81" s="340"/>
      <c r="BJ81" s="340"/>
      <c r="BK81" s="340"/>
      <c r="BL81" s="340"/>
      <c r="BM81" s="340"/>
      <c r="BN81" s="340"/>
      <c r="BO81" s="340"/>
      <c r="BP81" s="340"/>
      <c r="BQ81" s="340"/>
      <c r="BR81" s="340"/>
      <c r="BS81" s="340"/>
      <c r="BT81" s="340"/>
    </row>
    <row r="82" spans="1:72" s="204" customFormat="1" ht="12" customHeight="1">
      <c r="A82" s="566" t="s">
        <v>202</v>
      </c>
      <c r="B82" s="92"/>
      <c r="C82" s="91"/>
      <c r="D82" s="387">
        <v>45935</v>
      </c>
      <c r="E82" s="387">
        <f>E30+E38+E39+E41+E42+E46</f>
        <v>48735</v>
      </c>
      <c r="F82" s="386">
        <f>F30+F38+F39+F41+F42+F46</f>
        <v>51057</v>
      </c>
      <c r="G82" s="387">
        <f>G30+G38+G39+G41+G42+G46</f>
        <v>41768</v>
      </c>
      <c r="H82" s="386">
        <f>H30+H38+H39+H41+H42+H46</f>
        <v>38342</v>
      </c>
      <c r="I82" s="387">
        <f>I30+I38+I39+I42+I46</f>
        <v>47856</v>
      </c>
      <c r="J82" s="386">
        <v>57212</v>
      </c>
      <c r="K82" s="386">
        <v>42252</v>
      </c>
      <c r="L82" s="386">
        <f>L30+L38+L39+L41+L42+L46</f>
        <v>41928</v>
      </c>
      <c r="M82" s="387">
        <f>M30+M38+M39+M41+M42+M46</f>
        <v>51012</v>
      </c>
      <c r="N82" s="387">
        <f>N30+N38+N39+N41+N42+N46</f>
        <v>53596</v>
      </c>
      <c r="O82" s="386"/>
      <c r="P82" s="386">
        <f>P30+P38+P39+P41+P42+P46</f>
        <v>42555</v>
      </c>
      <c r="Q82" s="387">
        <f>Q30+Q38+Q39+Q41+Q42+Q46</f>
        <v>50203</v>
      </c>
      <c r="R82" s="387">
        <f>R30+R38+R39+R41+R42+R46</f>
        <v>53042</v>
      </c>
      <c r="S82" s="386"/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340"/>
      <c r="AF82" s="340"/>
      <c r="AG82" s="340"/>
      <c r="AH82" s="340"/>
      <c r="AI82" s="340"/>
      <c r="AJ82" s="340"/>
      <c r="AK82" s="340"/>
      <c r="AL82" s="340"/>
      <c r="AM82" s="340"/>
      <c r="AN82" s="340"/>
      <c r="AO82" s="340"/>
      <c r="AP82" s="340"/>
      <c r="AQ82" s="340"/>
      <c r="AR82" s="340"/>
      <c r="AS82" s="340"/>
      <c r="AT82" s="340"/>
      <c r="AU82" s="340"/>
      <c r="AV82" s="340"/>
      <c r="AW82" s="340"/>
      <c r="AX82" s="340"/>
      <c r="AY82" s="340"/>
      <c r="AZ82" s="340"/>
      <c r="BA82" s="340"/>
      <c r="BB82" s="340"/>
      <c r="BC82" s="340"/>
      <c r="BD82" s="340"/>
      <c r="BE82" s="340"/>
      <c r="BF82" s="340"/>
      <c r="BG82" s="340"/>
      <c r="BH82" s="340"/>
      <c r="BI82" s="340"/>
      <c r="BJ82" s="340"/>
      <c r="BK82" s="340"/>
      <c r="BL82" s="340"/>
      <c r="BM82" s="340"/>
      <c r="BN82" s="340"/>
      <c r="BO82" s="340"/>
      <c r="BP82" s="340"/>
      <c r="BQ82" s="340"/>
      <c r="BR82" s="340"/>
      <c r="BS82" s="340"/>
      <c r="BT82" s="340"/>
    </row>
    <row r="83" spans="1:72" s="204" customFormat="1" ht="12" customHeight="1">
      <c r="A83" s="567" t="s">
        <v>203</v>
      </c>
      <c r="B83" s="212"/>
      <c r="C83" s="216"/>
      <c r="D83" s="389">
        <v>0.33207784509058313</v>
      </c>
      <c r="E83" s="389">
        <f>E82/E30</f>
        <v>0.34567016817153357</v>
      </c>
      <c r="F83" s="388">
        <f>F82/F30</f>
        <v>0.35737934413607253</v>
      </c>
      <c r="G83" s="389">
        <f>G82/G30</f>
        <v>0.27504823616955426</v>
      </c>
      <c r="H83" s="389">
        <f>H82/H30</f>
        <v>0.27288320154867729</v>
      </c>
      <c r="I83" s="389">
        <v>0.31172282619315922</v>
      </c>
      <c r="J83" s="388">
        <v>0.36820460674084993</v>
      </c>
      <c r="K83" s="389">
        <v>0.2617162820083993</v>
      </c>
      <c r="L83" s="389">
        <f>L82/L30</f>
        <v>0.2802730001270079</v>
      </c>
      <c r="M83" s="389">
        <f>M82/M30</f>
        <v>0.30416246802573443</v>
      </c>
      <c r="N83" s="388">
        <f>N82/N30</f>
        <v>0.32720990005921963</v>
      </c>
      <c r="O83" s="389"/>
      <c r="P83" s="389">
        <f>P82/P30</f>
        <v>0.28253407604618275</v>
      </c>
      <c r="Q83" s="389">
        <f>Q82/Q30</f>
        <v>0.29942266172032495</v>
      </c>
      <c r="R83" s="388">
        <f>R82/R30</f>
        <v>0.32404924092005988</v>
      </c>
      <c r="S83" s="389"/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340"/>
      <c r="AF83" s="340"/>
      <c r="AG83" s="340"/>
      <c r="AH83" s="340"/>
      <c r="AI83" s="340"/>
      <c r="AJ83" s="340"/>
      <c r="AK83" s="340"/>
      <c r="AL83" s="340"/>
      <c r="AM83" s="340"/>
      <c r="AN83" s="340"/>
      <c r="AO83" s="340"/>
      <c r="AP83" s="340"/>
      <c r="AQ83" s="340"/>
      <c r="AR83" s="340"/>
      <c r="AS83" s="340"/>
      <c r="AT83" s="340"/>
      <c r="AU83" s="340"/>
      <c r="AV83" s="340"/>
      <c r="AW83" s="340"/>
      <c r="AX83" s="340"/>
      <c r="AY83" s="340"/>
      <c r="AZ83" s="340"/>
      <c r="BA83" s="340"/>
      <c r="BB83" s="340"/>
      <c r="BC83" s="340"/>
      <c r="BD83" s="340"/>
      <c r="BE83" s="340"/>
      <c r="BF83" s="340"/>
      <c r="BG83" s="340"/>
      <c r="BH83" s="340"/>
      <c r="BI83" s="340"/>
      <c r="BJ83" s="340"/>
      <c r="BK83" s="340"/>
      <c r="BL83" s="340"/>
      <c r="BM83" s="340"/>
      <c r="BN83" s="340"/>
      <c r="BO83" s="340"/>
      <c r="BP83" s="340"/>
      <c r="BQ83" s="340"/>
      <c r="BR83" s="340"/>
      <c r="BS83" s="340"/>
      <c r="BT83" s="340"/>
    </row>
    <row r="84" spans="1:72" s="204" customFormat="1" ht="12" customHeight="1">
      <c r="A84" s="203"/>
      <c r="B84" s="199"/>
      <c r="C84" s="203"/>
      <c r="D84" s="325"/>
      <c r="E84" s="325"/>
      <c r="F84" s="325"/>
      <c r="G84" s="325"/>
      <c r="H84" s="325"/>
      <c r="I84" s="325"/>
      <c r="J84" s="325"/>
      <c r="K84" s="325"/>
      <c r="L84" s="325"/>
      <c r="M84" s="325"/>
      <c r="N84" s="325"/>
      <c r="O84" s="325"/>
      <c r="P84" s="325"/>
      <c r="Q84" s="325"/>
      <c r="R84" s="325"/>
      <c r="S84" s="325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340"/>
      <c r="AF84" s="340"/>
      <c r="AG84" s="340"/>
      <c r="AH84" s="340"/>
      <c r="AI84" s="340"/>
      <c r="AJ84" s="340"/>
      <c r="AK84" s="340"/>
      <c r="AL84" s="340"/>
      <c r="AM84" s="340"/>
      <c r="AN84" s="340"/>
      <c r="AO84" s="340"/>
      <c r="AP84" s="340"/>
      <c r="AQ84" s="340"/>
      <c r="AR84" s="340"/>
      <c r="AS84" s="340"/>
      <c r="AT84" s="340"/>
      <c r="AU84" s="340"/>
      <c r="AV84" s="340"/>
      <c r="AW84" s="340"/>
      <c r="AX84" s="340"/>
      <c r="AY84" s="340"/>
      <c r="AZ84" s="340"/>
      <c r="BA84" s="340"/>
      <c r="BB84" s="340"/>
      <c r="BC84" s="340"/>
      <c r="BD84" s="340"/>
      <c r="BE84" s="340"/>
      <c r="BF84" s="340"/>
      <c r="BG84" s="340"/>
      <c r="BH84" s="340"/>
      <c r="BI84" s="340"/>
      <c r="BJ84" s="340"/>
      <c r="BK84" s="340"/>
      <c r="BL84" s="340"/>
      <c r="BM84" s="340"/>
      <c r="BN84" s="340"/>
      <c r="BO84" s="340"/>
      <c r="BP84" s="340"/>
      <c r="BQ84" s="340"/>
      <c r="BR84" s="340"/>
      <c r="BS84" s="340"/>
      <c r="BT84" s="340"/>
    </row>
    <row r="85" spans="1:72" s="204" customFormat="1" ht="12" customHeight="1">
      <c r="A85" s="568" t="s">
        <v>0</v>
      </c>
      <c r="B85" s="338"/>
      <c r="C85" s="146"/>
      <c r="D85" s="232" t="s">
        <v>227</v>
      </c>
      <c r="E85" s="232" t="s">
        <v>204</v>
      </c>
      <c r="F85" s="232" t="s">
        <v>205</v>
      </c>
      <c r="G85" s="232" t="s">
        <v>206</v>
      </c>
      <c r="H85" s="232" t="s">
        <v>181</v>
      </c>
      <c r="I85" s="232" t="s">
        <v>225</v>
      </c>
      <c r="J85" s="232" t="s">
        <v>229</v>
      </c>
      <c r="K85" s="232" t="s">
        <v>240</v>
      </c>
      <c r="L85" s="232" t="s">
        <v>254</v>
      </c>
      <c r="M85" s="232" t="s">
        <v>257</v>
      </c>
      <c r="N85" s="232" t="s">
        <v>258</v>
      </c>
      <c r="O85" s="232" t="s">
        <v>259</v>
      </c>
      <c r="P85" s="232" t="s">
        <v>254</v>
      </c>
      <c r="Q85" s="232" t="s">
        <v>257</v>
      </c>
      <c r="R85" s="232" t="s">
        <v>258</v>
      </c>
      <c r="S85" s="232" t="s">
        <v>259</v>
      </c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340"/>
      <c r="AF85" s="340"/>
      <c r="AG85" s="340"/>
      <c r="AH85" s="340"/>
      <c r="AI85" s="340"/>
      <c r="AJ85" s="340"/>
      <c r="AK85" s="340"/>
      <c r="AL85" s="340"/>
      <c r="AM85" s="340"/>
      <c r="AN85" s="340"/>
      <c r="AO85" s="340"/>
      <c r="AP85" s="340"/>
      <c r="AQ85" s="340"/>
      <c r="AR85" s="340"/>
      <c r="AS85" s="340"/>
      <c r="AT85" s="340"/>
      <c r="AU85" s="340"/>
      <c r="AV85" s="340"/>
      <c r="AW85" s="340"/>
      <c r="AX85" s="340"/>
      <c r="AY85" s="340"/>
      <c r="AZ85" s="340"/>
      <c r="BA85" s="340"/>
      <c r="BB85" s="340"/>
      <c r="BC85" s="340"/>
      <c r="BD85" s="340"/>
      <c r="BE85" s="340"/>
      <c r="BF85" s="340"/>
      <c r="BG85" s="340"/>
      <c r="BH85" s="340"/>
      <c r="BI85" s="340"/>
      <c r="BJ85" s="340"/>
      <c r="BK85" s="340"/>
      <c r="BL85" s="340"/>
      <c r="BM85" s="340"/>
      <c r="BN85" s="340"/>
      <c r="BO85" s="340"/>
      <c r="BP85" s="340"/>
      <c r="BQ85" s="340"/>
      <c r="BR85" s="340"/>
      <c r="BS85" s="340"/>
      <c r="BT85" s="340"/>
    </row>
    <row r="86" spans="1:72" s="204" customFormat="1" ht="12" customHeight="1">
      <c r="A86" s="569" t="s">
        <v>196</v>
      </c>
      <c r="B86" s="210"/>
      <c r="C86" s="81"/>
      <c r="D86" s="233" t="s">
        <v>201</v>
      </c>
      <c r="E86" s="233" t="s">
        <v>201</v>
      </c>
      <c r="F86" s="233" t="s">
        <v>201</v>
      </c>
      <c r="G86" s="233" t="s">
        <v>201</v>
      </c>
      <c r="H86" s="233" t="s">
        <v>201</v>
      </c>
      <c r="I86" s="233" t="s">
        <v>201</v>
      </c>
      <c r="J86" s="233" t="s">
        <v>201</v>
      </c>
      <c r="K86" s="233" t="s">
        <v>201</v>
      </c>
      <c r="L86" s="233" t="s">
        <v>255</v>
      </c>
      <c r="M86" s="233" t="s">
        <v>255</v>
      </c>
      <c r="N86" s="233" t="s">
        <v>255</v>
      </c>
      <c r="O86" s="233" t="s">
        <v>255</v>
      </c>
      <c r="P86" s="233" t="s">
        <v>256</v>
      </c>
      <c r="Q86" s="233" t="s">
        <v>256</v>
      </c>
      <c r="R86" s="233" t="s">
        <v>256</v>
      </c>
      <c r="S86" s="233" t="s">
        <v>256</v>
      </c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340"/>
      <c r="AF86" s="340"/>
      <c r="AG86" s="340"/>
      <c r="AH86" s="340"/>
      <c r="AI86" s="340"/>
      <c r="AJ86" s="340"/>
      <c r="AK86" s="340"/>
      <c r="AL86" s="340"/>
      <c r="AM86" s="340"/>
      <c r="AN86" s="340"/>
      <c r="AO86" s="340"/>
      <c r="AP86" s="340"/>
      <c r="AQ86" s="340"/>
      <c r="AR86" s="340"/>
      <c r="AS86" s="340"/>
      <c r="AT86" s="340"/>
      <c r="AU86" s="340"/>
      <c r="AV86" s="340"/>
      <c r="AW86" s="340"/>
      <c r="AX86" s="340"/>
      <c r="AY86" s="340"/>
      <c r="AZ86" s="340"/>
      <c r="BA86" s="340"/>
      <c r="BB86" s="340"/>
      <c r="BC86" s="340"/>
      <c r="BD86" s="340"/>
      <c r="BE86" s="340"/>
      <c r="BF86" s="340"/>
      <c r="BG86" s="340"/>
      <c r="BH86" s="340"/>
      <c r="BI86" s="340"/>
      <c r="BJ86" s="340"/>
      <c r="BK86" s="340"/>
      <c r="BL86" s="340"/>
      <c r="BM86" s="340"/>
      <c r="BN86" s="340"/>
      <c r="BO86" s="340"/>
      <c r="BP86" s="340"/>
      <c r="BQ86" s="340"/>
      <c r="BR86" s="340"/>
      <c r="BS86" s="340"/>
      <c r="BT86" s="340"/>
    </row>
    <row r="87" spans="1:72" s="204" customFormat="1" ht="12" customHeight="1">
      <c r="A87" s="570" t="s">
        <v>197</v>
      </c>
      <c r="B87" s="217"/>
      <c r="C87" s="227"/>
      <c r="D87" s="391"/>
      <c r="E87" s="391"/>
      <c r="F87" s="390"/>
      <c r="G87" s="391"/>
      <c r="H87" s="391"/>
      <c r="I87" s="391"/>
      <c r="J87" s="390"/>
      <c r="K87" s="391"/>
      <c r="L87" s="391"/>
      <c r="M87" s="391"/>
      <c r="N87" s="390"/>
      <c r="O87" s="391"/>
      <c r="P87" s="391"/>
      <c r="Q87" s="391"/>
      <c r="R87" s="390"/>
      <c r="S87" s="391"/>
      <c r="T87" s="205"/>
      <c r="U87" s="205"/>
      <c r="V87" s="205"/>
      <c r="W87" s="205"/>
      <c r="X87" s="205"/>
      <c r="Y87" s="205"/>
      <c r="Z87" s="205"/>
      <c r="AA87" s="205"/>
      <c r="AB87" s="205"/>
      <c r="AC87" s="205"/>
      <c r="AD87" s="205"/>
      <c r="AE87" s="340"/>
      <c r="AF87" s="340"/>
      <c r="AG87" s="340"/>
      <c r="AH87" s="340"/>
      <c r="AI87" s="340"/>
      <c r="AJ87" s="340"/>
      <c r="AK87" s="340"/>
      <c r="AL87" s="340"/>
      <c r="AM87" s="340"/>
      <c r="AN87" s="340"/>
      <c r="AO87" s="340"/>
      <c r="AP87" s="340"/>
      <c r="AQ87" s="340"/>
      <c r="AR87" s="340"/>
      <c r="AS87" s="340"/>
      <c r="AT87" s="340"/>
      <c r="AU87" s="340"/>
      <c r="AV87" s="340"/>
      <c r="AW87" s="340"/>
      <c r="AX87" s="340"/>
      <c r="AY87" s="340"/>
      <c r="AZ87" s="340"/>
      <c r="BA87" s="340"/>
      <c r="BB87" s="340"/>
      <c r="BC87" s="340"/>
      <c r="BD87" s="340"/>
      <c r="BE87" s="340"/>
      <c r="BF87" s="340"/>
      <c r="BG87" s="340"/>
      <c r="BH87" s="340"/>
      <c r="BI87" s="340"/>
      <c r="BJ87" s="340"/>
      <c r="BK87" s="340"/>
      <c r="BL87" s="340"/>
      <c r="BM87" s="340"/>
      <c r="BN87" s="340"/>
      <c r="BO87" s="340"/>
      <c r="BP87" s="340"/>
      <c r="BQ87" s="340"/>
      <c r="BR87" s="340"/>
      <c r="BS87" s="340"/>
      <c r="BT87" s="340"/>
    </row>
    <row r="88" spans="1:72" s="204" customFormat="1" ht="12" customHeight="1">
      <c r="A88" s="306"/>
      <c r="B88" s="306"/>
      <c r="C88" s="306"/>
      <c r="D88" s="392"/>
      <c r="E88" s="392"/>
      <c r="F88" s="359"/>
      <c r="G88" s="392"/>
      <c r="H88" s="392"/>
      <c r="I88" s="392"/>
      <c r="J88" s="359"/>
      <c r="K88" s="392"/>
      <c r="L88" s="392"/>
      <c r="M88" s="392"/>
      <c r="N88" s="359"/>
      <c r="O88" s="392"/>
      <c r="P88" s="392"/>
      <c r="Q88" s="392"/>
      <c r="R88" s="359"/>
      <c r="S88" s="392"/>
      <c r="T88" s="205"/>
      <c r="U88" s="205"/>
      <c r="V88" s="205"/>
      <c r="W88" s="205"/>
      <c r="X88" s="205"/>
      <c r="Y88" s="205"/>
      <c r="Z88" s="205"/>
      <c r="AA88" s="205"/>
      <c r="AB88" s="205"/>
      <c r="AC88" s="205"/>
      <c r="AD88" s="205"/>
      <c r="AE88" s="340"/>
      <c r="AF88" s="340"/>
      <c r="AG88" s="340"/>
      <c r="AH88" s="340"/>
      <c r="AI88" s="340"/>
      <c r="AJ88" s="340"/>
      <c r="AK88" s="340"/>
      <c r="AL88" s="340"/>
      <c r="AM88" s="340"/>
      <c r="AN88" s="340"/>
      <c r="AO88" s="340"/>
      <c r="AP88" s="340"/>
      <c r="AQ88" s="340"/>
      <c r="AR88" s="340"/>
      <c r="AS88" s="340"/>
      <c r="AT88" s="340"/>
      <c r="AU88" s="340"/>
      <c r="AV88" s="340"/>
      <c r="AW88" s="340"/>
      <c r="AX88" s="340"/>
      <c r="AY88" s="340"/>
      <c r="AZ88" s="340"/>
      <c r="BA88" s="340"/>
      <c r="BB88" s="340"/>
      <c r="BC88" s="340"/>
      <c r="BD88" s="340"/>
      <c r="BE88" s="340"/>
      <c r="BF88" s="340"/>
      <c r="BG88" s="340"/>
      <c r="BH88" s="340"/>
      <c r="BI88" s="340"/>
      <c r="BJ88" s="340"/>
      <c r="BK88" s="340"/>
      <c r="BL88" s="340"/>
      <c r="BM88" s="340"/>
      <c r="BN88" s="340"/>
      <c r="BO88" s="340"/>
      <c r="BP88" s="340"/>
      <c r="BQ88" s="340"/>
      <c r="BR88" s="340"/>
      <c r="BS88" s="340"/>
      <c r="BT88" s="340"/>
    </row>
    <row r="89" spans="1:72" s="204" customFormat="1" ht="12" customHeight="1">
      <c r="A89" s="235" t="s">
        <v>198</v>
      </c>
      <c r="B89" s="221"/>
      <c r="C89" s="101"/>
      <c r="D89" s="392"/>
      <c r="E89" s="392"/>
      <c r="F89" s="359"/>
      <c r="G89" s="392"/>
      <c r="H89" s="392"/>
      <c r="I89" s="392"/>
      <c r="J89" s="359"/>
      <c r="K89" s="392"/>
      <c r="L89" s="392"/>
      <c r="M89" s="392"/>
      <c r="N89" s="359"/>
      <c r="O89" s="392"/>
      <c r="P89" s="392"/>
      <c r="Q89" s="392"/>
      <c r="R89" s="359"/>
      <c r="S89" s="392"/>
      <c r="T89" s="205"/>
      <c r="U89" s="205"/>
      <c r="V89" s="205"/>
      <c r="W89" s="205"/>
      <c r="X89" s="205"/>
      <c r="Y89" s="205"/>
      <c r="Z89" s="205"/>
      <c r="AA89" s="205"/>
      <c r="AB89" s="205"/>
      <c r="AC89" s="205"/>
      <c r="AD89" s="205"/>
      <c r="AE89" s="340"/>
      <c r="AF89" s="340"/>
      <c r="AG89" s="340"/>
      <c r="AH89" s="340"/>
      <c r="AI89" s="340"/>
      <c r="AJ89" s="340"/>
      <c r="AK89" s="340"/>
      <c r="AL89" s="340"/>
      <c r="AM89" s="340"/>
      <c r="AN89" s="340"/>
      <c r="AO89" s="340"/>
      <c r="AP89" s="340"/>
      <c r="AQ89" s="340"/>
      <c r="AR89" s="340"/>
      <c r="AS89" s="340"/>
      <c r="AT89" s="340"/>
      <c r="AU89" s="340"/>
      <c r="AV89" s="340"/>
      <c r="AW89" s="340"/>
      <c r="AX89" s="340"/>
      <c r="AY89" s="340"/>
      <c r="AZ89" s="340"/>
      <c r="BA89" s="340"/>
      <c r="BB89" s="340"/>
      <c r="BC89" s="340"/>
      <c r="BD89" s="340"/>
      <c r="BE89" s="340"/>
      <c r="BF89" s="340"/>
      <c r="BG89" s="340"/>
      <c r="BH89" s="340"/>
      <c r="BI89" s="340"/>
      <c r="BJ89" s="340"/>
      <c r="BK89" s="340"/>
      <c r="BL89" s="340"/>
      <c r="BM89" s="340"/>
      <c r="BN89" s="340"/>
      <c r="BO89" s="340"/>
      <c r="BP89" s="340"/>
      <c r="BQ89" s="340"/>
      <c r="BR89" s="340"/>
      <c r="BS89" s="340"/>
      <c r="BT89" s="340"/>
    </row>
    <row r="90" spans="1:72" s="204" customFormat="1" ht="12" customHeight="1">
      <c r="A90" s="207" t="s">
        <v>193</v>
      </c>
      <c r="B90" s="223"/>
      <c r="C90" s="211"/>
      <c r="D90" s="392">
        <v>10978</v>
      </c>
      <c r="E90" s="392">
        <f>SUM(E91:E92)</f>
        <v>11867</v>
      </c>
      <c r="F90" s="420">
        <f>SUM(F91:F92)</f>
        <v>10876</v>
      </c>
      <c r="G90" s="392">
        <f>SUM(G91:G92)</f>
        <v>20224</v>
      </c>
      <c r="H90" s="392">
        <v>3336</v>
      </c>
      <c r="I90" s="392">
        <v>10411</v>
      </c>
      <c r="J90" s="420">
        <v>18490</v>
      </c>
      <c r="K90" s="392">
        <v>4505</v>
      </c>
      <c r="L90" s="392">
        <v>8509</v>
      </c>
      <c r="M90" s="392">
        <v>17030</v>
      </c>
      <c r="N90" s="353">
        <v>13336</v>
      </c>
      <c r="O90" s="392"/>
      <c r="P90" s="392">
        <v>9149</v>
      </c>
      <c r="Q90" s="392">
        <v>16463</v>
      </c>
      <c r="R90" s="420">
        <v>12774</v>
      </c>
      <c r="S90" s="392"/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340"/>
      <c r="AF90" s="340"/>
      <c r="AG90" s="340"/>
      <c r="AH90" s="340"/>
      <c r="AI90" s="340"/>
      <c r="AJ90" s="340"/>
      <c r="AK90" s="340"/>
      <c r="AL90" s="340"/>
      <c r="AM90" s="340"/>
      <c r="AN90" s="340"/>
      <c r="AO90" s="340"/>
      <c r="AP90" s="340"/>
      <c r="AQ90" s="340"/>
      <c r="AR90" s="340"/>
      <c r="AS90" s="340"/>
      <c r="AT90" s="340"/>
      <c r="AU90" s="340"/>
      <c r="AV90" s="340"/>
      <c r="AW90" s="340"/>
      <c r="AX90" s="340"/>
      <c r="AY90" s="340"/>
      <c r="AZ90" s="340"/>
      <c r="BA90" s="340"/>
      <c r="BB90" s="340"/>
      <c r="BC90" s="340"/>
      <c r="BD90" s="340"/>
      <c r="BE90" s="340"/>
      <c r="BF90" s="340"/>
      <c r="BG90" s="340"/>
      <c r="BH90" s="340"/>
      <c r="BI90" s="340"/>
      <c r="BJ90" s="340"/>
      <c r="BK90" s="340"/>
      <c r="BL90" s="340"/>
      <c r="BM90" s="340"/>
      <c r="BN90" s="340"/>
      <c r="BO90" s="340"/>
      <c r="BP90" s="340"/>
      <c r="BQ90" s="340"/>
      <c r="BR90" s="340"/>
      <c r="BS90" s="340"/>
      <c r="BT90" s="340"/>
    </row>
    <row r="91" spans="1:72" s="204" customFormat="1" ht="12" customHeight="1">
      <c r="A91" s="207"/>
      <c r="B91" s="223" t="s">
        <v>194</v>
      </c>
      <c r="C91" s="101"/>
      <c r="D91" s="393">
        <v>10180</v>
      </c>
      <c r="E91" s="393">
        <v>10944</v>
      </c>
      <c r="F91" s="419">
        <v>10871</v>
      </c>
      <c r="G91" s="393">
        <v>19768</v>
      </c>
      <c r="H91" s="393">
        <v>3542</v>
      </c>
      <c r="I91" s="393">
        <v>10411</v>
      </c>
      <c r="J91" s="419">
        <v>18490</v>
      </c>
      <c r="K91" s="393">
        <v>4505</v>
      </c>
      <c r="L91" s="393">
        <v>8509</v>
      </c>
      <c r="M91" s="393">
        <v>17030</v>
      </c>
      <c r="N91" s="353">
        <v>13336</v>
      </c>
      <c r="O91" s="393"/>
      <c r="P91" s="393">
        <v>9149</v>
      </c>
      <c r="Q91" s="393">
        <v>16463</v>
      </c>
      <c r="R91" s="419">
        <v>12774</v>
      </c>
      <c r="S91" s="393"/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205"/>
      <c r="AE91" s="340"/>
      <c r="AF91" s="340"/>
      <c r="AG91" s="340"/>
      <c r="AH91" s="340"/>
      <c r="AI91" s="340"/>
      <c r="AJ91" s="340"/>
      <c r="AK91" s="340"/>
      <c r="AL91" s="340"/>
      <c r="AM91" s="340"/>
      <c r="AN91" s="340"/>
      <c r="AO91" s="340"/>
      <c r="AP91" s="340"/>
      <c r="AQ91" s="340"/>
      <c r="AR91" s="340"/>
      <c r="AS91" s="340"/>
      <c r="AT91" s="340"/>
      <c r="AU91" s="340"/>
      <c r="AV91" s="340"/>
      <c r="AW91" s="340"/>
      <c r="AX91" s="340"/>
      <c r="AY91" s="340"/>
      <c r="AZ91" s="340"/>
      <c r="BA91" s="340"/>
      <c r="BB91" s="340"/>
      <c r="BC91" s="340"/>
      <c r="BD91" s="340"/>
      <c r="BE91" s="340"/>
      <c r="BF91" s="340"/>
      <c r="BG91" s="340"/>
      <c r="BH91" s="340"/>
      <c r="BI91" s="340"/>
      <c r="BJ91" s="340"/>
      <c r="BK91" s="340"/>
      <c r="BL91" s="340"/>
      <c r="BM91" s="340"/>
      <c r="BN91" s="340"/>
      <c r="BO91" s="340"/>
      <c r="BP91" s="340"/>
      <c r="BQ91" s="340"/>
      <c r="BR91" s="340"/>
      <c r="BS91" s="340"/>
      <c r="BT91" s="340"/>
    </row>
    <row r="92" spans="1:72" s="309" customFormat="1" ht="12" customHeight="1">
      <c r="A92" s="318"/>
      <c r="B92" s="312" t="s">
        <v>195</v>
      </c>
      <c r="C92" s="314"/>
      <c r="D92" s="394">
        <v>798</v>
      </c>
      <c r="E92" s="394">
        <v>923</v>
      </c>
      <c r="F92" s="379">
        <v>5</v>
      </c>
      <c r="G92" s="394">
        <v>456</v>
      </c>
      <c r="H92" s="394">
        <v>-206</v>
      </c>
      <c r="I92" s="394">
        <v>0</v>
      </c>
      <c r="J92" s="379">
        <v>0</v>
      </c>
      <c r="K92" s="394">
        <v>0</v>
      </c>
      <c r="L92" s="394">
        <v>0</v>
      </c>
      <c r="M92" s="394">
        <v>0</v>
      </c>
      <c r="N92" s="379">
        <v>0</v>
      </c>
      <c r="O92" s="394"/>
      <c r="P92" s="394">
        <v>0</v>
      </c>
      <c r="Q92" s="394">
        <v>0</v>
      </c>
      <c r="R92" s="379">
        <v>0</v>
      </c>
      <c r="S92" s="394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41"/>
      <c r="AF92" s="341"/>
      <c r="AG92" s="341"/>
      <c r="AH92" s="341"/>
      <c r="AI92" s="341"/>
      <c r="AJ92" s="341"/>
      <c r="AK92" s="341"/>
      <c r="AL92" s="341"/>
      <c r="AM92" s="341"/>
      <c r="AN92" s="341"/>
      <c r="AO92" s="341"/>
      <c r="AP92" s="341"/>
      <c r="AQ92" s="341"/>
      <c r="AR92" s="341"/>
      <c r="AS92" s="341"/>
      <c r="AT92" s="341"/>
      <c r="AU92" s="341"/>
      <c r="AV92" s="341"/>
      <c r="AW92" s="341"/>
      <c r="AX92" s="341"/>
      <c r="AY92" s="341"/>
      <c r="AZ92" s="341"/>
      <c r="BA92" s="341"/>
      <c r="BB92" s="341"/>
      <c r="BC92" s="341"/>
      <c r="BD92" s="341"/>
      <c r="BE92" s="341"/>
      <c r="BF92" s="341"/>
      <c r="BG92" s="341"/>
      <c r="BH92" s="341"/>
      <c r="BI92" s="341"/>
      <c r="BJ92" s="341"/>
      <c r="BK92" s="341"/>
      <c r="BL92" s="341"/>
      <c r="BM92" s="341"/>
      <c r="BN92" s="341"/>
      <c r="BO92" s="341"/>
      <c r="BP92" s="341"/>
      <c r="BQ92" s="341"/>
      <c r="BR92" s="341"/>
      <c r="BS92" s="341"/>
      <c r="BT92" s="341"/>
    </row>
    <row r="93" spans="1:72" s="206" customFormat="1" ht="12" customHeight="1">
      <c r="A93" s="207"/>
      <c r="B93" s="223"/>
      <c r="C93" s="101"/>
      <c r="D93" s="393"/>
      <c r="E93" s="393"/>
      <c r="F93" s="419"/>
      <c r="G93" s="393"/>
      <c r="H93" s="393"/>
      <c r="I93" s="393"/>
      <c r="J93" s="419"/>
      <c r="K93" s="393"/>
      <c r="L93" s="393"/>
      <c r="M93" s="393"/>
      <c r="N93" s="419"/>
      <c r="O93" s="393"/>
      <c r="P93" s="393"/>
      <c r="Q93" s="393"/>
      <c r="R93" s="419"/>
      <c r="S93" s="393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340"/>
      <c r="AF93" s="340"/>
      <c r="AG93" s="340"/>
      <c r="AH93" s="340"/>
      <c r="AI93" s="340"/>
      <c r="AJ93" s="340"/>
      <c r="AK93" s="340"/>
      <c r="AL93" s="340"/>
      <c r="AM93" s="340"/>
      <c r="AN93" s="340"/>
      <c r="AO93" s="340"/>
      <c r="AP93" s="340"/>
      <c r="AQ93" s="340"/>
      <c r="AR93" s="340"/>
      <c r="AS93" s="340"/>
      <c r="AT93" s="340"/>
      <c r="AU93" s="340"/>
      <c r="AV93" s="340"/>
      <c r="AW93" s="340"/>
      <c r="AX93" s="340"/>
      <c r="AY93" s="340"/>
      <c r="AZ93" s="340"/>
      <c r="BA93" s="340"/>
      <c r="BB93" s="340"/>
      <c r="BC93" s="340"/>
      <c r="BD93" s="340"/>
      <c r="BE93" s="340"/>
      <c r="BF93" s="340"/>
      <c r="BG93" s="340"/>
      <c r="BH93" s="340"/>
      <c r="BI93" s="340"/>
      <c r="BJ93" s="340"/>
      <c r="BK93" s="340"/>
      <c r="BL93" s="340"/>
      <c r="BM93" s="340"/>
      <c r="BN93" s="340"/>
      <c r="BO93" s="340"/>
      <c r="BP93" s="340"/>
      <c r="BQ93" s="340"/>
      <c r="BR93" s="340"/>
      <c r="BS93" s="340"/>
      <c r="BT93" s="340"/>
    </row>
    <row r="94" spans="1:72" s="200" customFormat="1" ht="12" customHeight="1">
      <c r="A94" s="207" t="s">
        <v>12</v>
      </c>
      <c r="B94" s="223"/>
      <c r="C94" s="101"/>
      <c r="D94" s="393">
        <v>850</v>
      </c>
      <c r="E94" s="393">
        <f>SUM(E95:E96)</f>
        <v>450</v>
      </c>
      <c r="F94" s="419">
        <f>SUM(F95:F96)</f>
        <v>461</v>
      </c>
      <c r="G94" s="393">
        <f>SUM(G95:G96)</f>
        <v>1019</v>
      </c>
      <c r="H94" s="393">
        <v>-2462</v>
      </c>
      <c r="I94" s="393">
        <v>689</v>
      </c>
      <c r="J94" s="419">
        <v>1517</v>
      </c>
      <c r="K94" s="393">
        <v>354</v>
      </c>
      <c r="L94" s="393">
        <v>1111</v>
      </c>
      <c r="M94" s="393">
        <v>2632</v>
      </c>
      <c r="N94" s="419">
        <v>750</v>
      </c>
      <c r="O94" s="393"/>
      <c r="P94" s="393">
        <v>1110</v>
      </c>
      <c r="Q94" s="393">
        <v>2587</v>
      </c>
      <c r="R94" s="419">
        <v>690</v>
      </c>
      <c r="S94" s="393"/>
      <c r="T94" s="203"/>
      <c r="U94" s="203"/>
      <c r="V94" s="203"/>
      <c r="W94" s="203"/>
      <c r="X94" s="203"/>
      <c r="Y94" s="203"/>
      <c r="Z94" s="203"/>
      <c r="AA94" s="203"/>
      <c r="AB94" s="203"/>
      <c r="AC94" s="203"/>
      <c r="AD94" s="203"/>
      <c r="AE94" s="339"/>
      <c r="AF94" s="339"/>
      <c r="AG94" s="339"/>
      <c r="AH94" s="339"/>
      <c r="AI94" s="339"/>
      <c r="AJ94" s="339"/>
      <c r="AK94" s="339"/>
      <c r="AL94" s="339"/>
      <c r="AM94" s="339"/>
      <c r="AN94" s="339"/>
      <c r="AO94" s="339"/>
      <c r="AP94" s="339"/>
      <c r="AQ94" s="339"/>
      <c r="AR94" s="339"/>
      <c r="AS94" s="339"/>
      <c r="AT94" s="339"/>
      <c r="AU94" s="339"/>
      <c r="AV94" s="339"/>
      <c r="AW94" s="339"/>
      <c r="AX94" s="339"/>
      <c r="AY94" s="339"/>
      <c r="AZ94" s="339"/>
      <c r="BA94" s="339"/>
      <c r="BB94" s="339"/>
      <c r="BC94" s="339"/>
      <c r="BD94" s="339"/>
      <c r="BE94" s="339"/>
      <c r="BF94" s="339"/>
      <c r="BG94" s="339"/>
      <c r="BH94" s="339"/>
      <c r="BI94" s="339"/>
      <c r="BJ94" s="339"/>
      <c r="BK94" s="339"/>
      <c r="BL94" s="339"/>
      <c r="BM94" s="339"/>
      <c r="BN94" s="339"/>
      <c r="BO94" s="339"/>
      <c r="BP94" s="339"/>
      <c r="BQ94" s="339"/>
      <c r="BR94" s="339"/>
      <c r="BS94" s="339"/>
      <c r="BT94" s="339"/>
    </row>
    <row r="95" spans="1:72" s="202" customFormat="1" ht="12" customHeight="1" thickBot="1">
      <c r="A95" s="207"/>
      <c r="B95" s="223" t="s">
        <v>194</v>
      </c>
      <c r="C95" s="101"/>
      <c r="D95" s="393">
        <v>618</v>
      </c>
      <c r="E95" s="393">
        <v>189</v>
      </c>
      <c r="F95" s="419">
        <v>427</v>
      </c>
      <c r="G95" s="393">
        <v>900</v>
      </c>
      <c r="H95" s="393">
        <v>318</v>
      </c>
      <c r="I95" s="393">
        <v>689</v>
      </c>
      <c r="J95" s="419">
        <v>1517</v>
      </c>
      <c r="K95" s="393">
        <v>354</v>
      </c>
      <c r="L95" s="393">
        <v>1111</v>
      </c>
      <c r="M95" s="393">
        <v>2632</v>
      </c>
      <c r="N95" s="419">
        <v>750</v>
      </c>
      <c r="O95" s="393"/>
      <c r="P95" s="393">
        <v>1110</v>
      </c>
      <c r="Q95" s="393">
        <v>2587</v>
      </c>
      <c r="R95" s="419">
        <v>690</v>
      </c>
      <c r="S95" s="39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339"/>
      <c r="AF95" s="339"/>
      <c r="AG95" s="339"/>
      <c r="AH95" s="339"/>
      <c r="AI95" s="339"/>
      <c r="AJ95" s="339"/>
      <c r="AK95" s="339"/>
      <c r="AL95" s="339"/>
      <c r="AM95" s="339"/>
      <c r="AN95" s="339"/>
      <c r="AO95" s="339"/>
      <c r="AP95" s="339"/>
      <c r="AQ95" s="339"/>
      <c r="AR95" s="339"/>
      <c r="AS95" s="339"/>
      <c r="AT95" s="339"/>
      <c r="AU95" s="339"/>
      <c r="AV95" s="339"/>
      <c r="AW95" s="339"/>
      <c r="AX95" s="339"/>
      <c r="AY95" s="339"/>
      <c r="AZ95" s="339"/>
      <c r="BA95" s="339"/>
      <c r="BB95" s="339"/>
      <c r="BC95" s="339"/>
      <c r="BD95" s="339"/>
      <c r="BE95" s="339"/>
      <c r="BF95" s="339"/>
      <c r="BG95" s="339"/>
      <c r="BH95" s="339"/>
      <c r="BI95" s="339"/>
      <c r="BJ95" s="339"/>
      <c r="BK95" s="339"/>
      <c r="BL95" s="339"/>
      <c r="BM95" s="339"/>
      <c r="BN95" s="339"/>
      <c r="BO95" s="339"/>
      <c r="BP95" s="339"/>
      <c r="BQ95" s="339"/>
      <c r="BR95" s="339"/>
      <c r="BS95" s="339"/>
      <c r="BT95" s="339"/>
    </row>
    <row r="96" spans="1:72" s="309" customFormat="1" ht="12" customHeight="1" thickTop="1">
      <c r="A96" s="318"/>
      <c r="B96" s="312" t="s">
        <v>195</v>
      </c>
      <c r="C96" s="314"/>
      <c r="D96" s="394">
        <v>232</v>
      </c>
      <c r="E96" s="394">
        <v>261</v>
      </c>
      <c r="F96" s="379">
        <v>34</v>
      </c>
      <c r="G96" s="394">
        <v>119</v>
      </c>
      <c r="H96" s="394">
        <v>-2780</v>
      </c>
      <c r="I96" s="394">
        <v>0</v>
      </c>
      <c r="J96" s="379">
        <v>0</v>
      </c>
      <c r="K96" s="394">
        <v>0</v>
      </c>
      <c r="L96" s="394">
        <v>0</v>
      </c>
      <c r="M96" s="394">
        <v>0</v>
      </c>
      <c r="N96" s="379">
        <v>0</v>
      </c>
      <c r="O96" s="394"/>
      <c r="P96" s="394">
        <v>0</v>
      </c>
      <c r="Q96" s="394">
        <v>0</v>
      </c>
      <c r="R96" s="379">
        <v>0</v>
      </c>
      <c r="S96" s="394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41"/>
      <c r="AF96" s="341"/>
      <c r="AG96" s="341"/>
      <c r="AH96" s="341"/>
      <c r="AI96" s="341"/>
      <c r="AJ96" s="341"/>
      <c r="AK96" s="341"/>
      <c r="AL96" s="341"/>
      <c r="AM96" s="341"/>
      <c r="AN96" s="341"/>
      <c r="AO96" s="341"/>
      <c r="AP96" s="341"/>
      <c r="AQ96" s="341"/>
      <c r="AR96" s="341"/>
      <c r="AS96" s="341"/>
      <c r="AT96" s="341"/>
      <c r="AU96" s="341"/>
      <c r="AV96" s="341"/>
      <c r="AW96" s="341"/>
      <c r="AX96" s="341"/>
      <c r="AY96" s="341"/>
      <c r="AZ96" s="341"/>
      <c r="BA96" s="341"/>
      <c r="BB96" s="341"/>
      <c r="BC96" s="341"/>
      <c r="BD96" s="341"/>
      <c r="BE96" s="341"/>
      <c r="BF96" s="341"/>
      <c r="BG96" s="341"/>
      <c r="BH96" s="341"/>
      <c r="BI96" s="341"/>
      <c r="BJ96" s="341"/>
      <c r="BK96" s="341"/>
      <c r="BL96" s="341"/>
      <c r="BM96" s="341"/>
      <c r="BN96" s="341"/>
      <c r="BO96" s="341"/>
      <c r="BP96" s="341"/>
      <c r="BQ96" s="341"/>
      <c r="BR96" s="341"/>
      <c r="BS96" s="341"/>
      <c r="BT96" s="341"/>
    </row>
    <row r="97" spans="1:72" ht="12" customHeight="1">
      <c r="A97" s="215"/>
      <c r="B97" s="215"/>
      <c r="C97" s="215"/>
      <c r="D97" s="396">
        <v>11828</v>
      </c>
      <c r="E97" s="396">
        <f>E90+E94</f>
        <v>12317</v>
      </c>
      <c r="F97" s="395">
        <f>F90+F94</f>
        <v>11337</v>
      </c>
      <c r="G97" s="396">
        <f>G90+G94</f>
        <v>21243</v>
      </c>
      <c r="H97" s="396">
        <f>H90+H94</f>
        <v>874</v>
      </c>
      <c r="I97" s="396">
        <v>11100</v>
      </c>
      <c r="J97" s="395">
        <v>20007</v>
      </c>
      <c r="K97" s="396">
        <v>4859</v>
      </c>
      <c r="L97" s="396">
        <f>L90+L94</f>
        <v>9620</v>
      </c>
      <c r="M97" s="396">
        <f>M90+M94</f>
        <v>19662</v>
      </c>
      <c r="N97" s="396">
        <v>14086</v>
      </c>
      <c r="O97" s="396"/>
      <c r="P97" s="396">
        <f>P90+P94</f>
        <v>10259</v>
      </c>
      <c r="Q97" s="396">
        <f>Q90+Q94</f>
        <v>19050</v>
      </c>
      <c r="R97" s="395">
        <f>R90+R94</f>
        <v>13464</v>
      </c>
      <c r="S97" s="396"/>
      <c r="T97" s="203"/>
      <c r="U97" s="203"/>
      <c r="V97" s="203"/>
      <c r="W97" s="203"/>
      <c r="X97" s="203"/>
      <c r="Y97" s="203"/>
      <c r="Z97" s="203"/>
      <c r="AA97" s="203"/>
      <c r="AB97" s="203"/>
      <c r="AC97" s="203"/>
      <c r="AD97" s="203"/>
    </row>
    <row r="98" spans="1:72" ht="12" customHeight="1">
      <c r="A98" s="101"/>
      <c r="B98" s="101"/>
      <c r="C98" s="101"/>
      <c r="D98" s="398"/>
      <c r="E98" s="398"/>
      <c r="F98" s="397"/>
      <c r="G98" s="398"/>
      <c r="H98" s="398"/>
      <c r="I98" s="398"/>
      <c r="J98" s="397"/>
      <c r="K98" s="398"/>
      <c r="L98" s="398"/>
      <c r="M98" s="398"/>
      <c r="N98" s="397"/>
      <c r="O98" s="398"/>
      <c r="P98" s="398"/>
      <c r="Q98" s="398"/>
      <c r="R98" s="397"/>
      <c r="S98" s="398"/>
      <c r="T98" s="203"/>
      <c r="U98" s="203"/>
      <c r="V98" s="203"/>
      <c r="W98" s="203"/>
      <c r="X98" s="203"/>
      <c r="Y98" s="203"/>
      <c r="Z98" s="203"/>
      <c r="AA98" s="203"/>
      <c r="AB98" s="203"/>
      <c r="AC98" s="203"/>
      <c r="AD98" s="203"/>
    </row>
    <row r="99" spans="1:72" s="204" customFormat="1" ht="12" customHeight="1">
      <c r="A99" s="230" t="s">
        <v>199</v>
      </c>
      <c r="B99" s="220"/>
      <c r="C99" s="101"/>
      <c r="D99" s="400">
        <v>10.280000000000001</v>
      </c>
      <c r="E99" s="400">
        <f>SUM(E100:E101)</f>
        <v>10.91</v>
      </c>
      <c r="F99" s="399">
        <f>SUM(F100:F101)</f>
        <v>11.95</v>
      </c>
      <c r="G99" s="400">
        <v>18.968471964667192</v>
      </c>
      <c r="H99" s="400">
        <v>13.039744884337169</v>
      </c>
      <c r="I99" s="400">
        <v>9.91</v>
      </c>
      <c r="J99" s="399">
        <v>17.440000000000001</v>
      </c>
      <c r="K99" s="400">
        <v>4.53</v>
      </c>
      <c r="L99" s="400">
        <v>7.78</v>
      </c>
      <c r="M99" s="400">
        <v>14</v>
      </c>
      <c r="N99" s="399">
        <v>5.549999999999998</v>
      </c>
      <c r="O99" s="400"/>
      <c r="P99" s="400">
        <f>SUM(P100:P101)</f>
        <v>8.3851301471427782</v>
      </c>
      <c r="Q99" s="400">
        <v>13.259999999999998</v>
      </c>
      <c r="R99" s="399">
        <v>5.2</v>
      </c>
      <c r="S99" s="400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340"/>
      <c r="AF99" s="340"/>
      <c r="AG99" s="340"/>
      <c r="AH99" s="340"/>
      <c r="AI99" s="340"/>
      <c r="AJ99" s="340"/>
      <c r="AK99" s="340"/>
      <c r="AL99" s="340"/>
      <c r="AM99" s="340"/>
      <c r="AN99" s="340"/>
      <c r="AO99" s="340"/>
      <c r="AP99" s="340"/>
      <c r="AQ99" s="340"/>
      <c r="AR99" s="340"/>
      <c r="AS99" s="340"/>
      <c r="AT99" s="340"/>
      <c r="AU99" s="340"/>
      <c r="AV99" s="340"/>
      <c r="AW99" s="340"/>
      <c r="AX99" s="340"/>
      <c r="AY99" s="340"/>
      <c r="AZ99" s="340"/>
      <c r="BA99" s="340"/>
      <c r="BB99" s="340"/>
      <c r="BC99" s="340"/>
      <c r="BD99" s="340"/>
      <c r="BE99" s="340"/>
      <c r="BF99" s="340"/>
      <c r="BG99" s="340"/>
      <c r="BH99" s="340"/>
      <c r="BI99" s="340"/>
      <c r="BJ99" s="340"/>
      <c r="BK99" s="340"/>
      <c r="BL99" s="340"/>
      <c r="BM99" s="340"/>
      <c r="BN99" s="340"/>
      <c r="BO99" s="340"/>
      <c r="BP99" s="340"/>
      <c r="BQ99" s="340"/>
      <c r="BR99" s="340"/>
      <c r="BS99" s="340"/>
      <c r="BT99" s="340"/>
    </row>
    <row r="100" spans="1:72" s="200" customFormat="1" ht="12" customHeight="1">
      <c r="A100" s="571"/>
      <c r="B100" s="228" t="s">
        <v>194</v>
      </c>
      <c r="C100" s="101"/>
      <c r="D100" s="401">
        <v>9.64</v>
      </c>
      <c r="E100" s="401">
        <v>10.25</v>
      </c>
      <c r="F100" s="406">
        <v>11.17</v>
      </c>
      <c r="G100" s="401">
        <v>18.735740728251869</v>
      </c>
      <c r="H100" s="401">
        <v>3.9372508096909757</v>
      </c>
      <c r="I100" s="401">
        <v>9.91</v>
      </c>
      <c r="J100" s="406">
        <v>17.440000000000001</v>
      </c>
      <c r="K100" s="401">
        <v>4.53</v>
      </c>
      <c r="L100" s="401">
        <v>7.78</v>
      </c>
      <c r="M100" s="401">
        <v>14</v>
      </c>
      <c r="N100" s="406">
        <v>5.549999999999998</v>
      </c>
      <c r="O100" s="401"/>
      <c r="P100" s="401">
        <v>8.39</v>
      </c>
      <c r="Q100" s="401">
        <v>13.259999999999998</v>
      </c>
      <c r="R100" s="406">
        <v>5.2</v>
      </c>
      <c r="S100" s="401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339"/>
      <c r="AF100" s="339"/>
      <c r="AG100" s="339"/>
      <c r="AH100" s="339"/>
      <c r="AI100" s="339"/>
      <c r="AJ100" s="339"/>
      <c r="AK100" s="339"/>
      <c r="AL100" s="339"/>
      <c r="AM100" s="339"/>
      <c r="AN100" s="339"/>
      <c r="AO100" s="339"/>
      <c r="AP100" s="339"/>
      <c r="AQ100" s="339"/>
      <c r="AR100" s="339"/>
      <c r="AS100" s="339"/>
      <c r="AT100" s="339"/>
      <c r="AU100" s="339"/>
      <c r="AV100" s="339"/>
      <c r="AW100" s="339"/>
      <c r="AX100" s="339"/>
      <c r="AY100" s="339"/>
      <c r="AZ100" s="339"/>
      <c r="BA100" s="339"/>
      <c r="BB100" s="339"/>
      <c r="BC100" s="339"/>
      <c r="BD100" s="339"/>
      <c r="BE100" s="339"/>
      <c r="BF100" s="339"/>
      <c r="BG100" s="339"/>
      <c r="BH100" s="339"/>
      <c r="BI100" s="339"/>
      <c r="BJ100" s="339"/>
      <c r="BK100" s="339"/>
      <c r="BL100" s="339"/>
      <c r="BM100" s="339"/>
      <c r="BN100" s="339"/>
      <c r="BO100" s="339"/>
      <c r="BP100" s="339"/>
      <c r="BQ100" s="339"/>
      <c r="BR100" s="339"/>
      <c r="BS100" s="339"/>
      <c r="BT100" s="339"/>
    </row>
    <row r="101" spans="1:72" s="309" customFormat="1">
      <c r="A101" s="572"/>
      <c r="B101" s="315" t="s">
        <v>195</v>
      </c>
      <c r="C101" s="314"/>
      <c r="D101" s="403">
        <v>0.64</v>
      </c>
      <c r="E101" s="403">
        <v>0.66</v>
      </c>
      <c r="F101" s="402">
        <v>0.78</v>
      </c>
      <c r="G101" s="403">
        <v>0.23273123641532178</v>
      </c>
      <c r="H101" s="403">
        <v>9.1024940746461933</v>
      </c>
      <c r="I101" s="403">
        <v>0</v>
      </c>
      <c r="J101" s="402">
        <v>0</v>
      </c>
      <c r="K101" s="403">
        <v>-4.869852857222412E-3</v>
      </c>
      <c r="L101" s="403">
        <v>-4.869852857222412E-3</v>
      </c>
      <c r="M101" s="403">
        <v>0</v>
      </c>
      <c r="N101" s="402">
        <v>0</v>
      </c>
      <c r="O101" s="403"/>
      <c r="P101" s="403">
        <v>-4.869852857222412E-3</v>
      </c>
      <c r="Q101" s="403">
        <v>0</v>
      </c>
      <c r="R101" s="402">
        <v>0</v>
      </c>
      <c r="S101" s="403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41"/>
      <c r="AF101" s="341"/>
      <c r="AG101" s="341"/>
      <c r="AH101" s="341"/>
      <c r="AI101" s="341"/>
      <c r="AJ101" s="341"/>
      <c r="AK101" s="341"/>
      <c r="AL101" s="341"/>
      <c r="AM101" s="341"/>
      <c r="AN101" s="341"/>
      <c r="AO101" s="341"/>
      <c r="AP101" s="341"/>
      <c r="AQ101" s="341"/>
      <c r="AR101" s="341"/>
      <c r="AS101" s="341"/>
      <c r="AT101" s="341"/>
      <c r="AU101" s="341"/>
      <c r="AV101" s="341"/>
      <c r="AW101" s="341"/>
      <c r="AX101" s="341"/>
      <c r="AY101" s="341"/>
      <c r="AZ101" s="341"/>
      <c r="BA101" s="341"/>
      <c r="BB101" s="341"/>
      <c r="BC101" s="341"/>
      <c r="BD101" s="341"/>
      <c r="BE101" s="341"/>
      <c r="BF101" s="341"/>
      <c r="BG101" s="341"/>
      <c r="BH101" s="341"/>
      <c r="BI101" s="341"/>
      <c r="BJ101" s="341"/>
      <c r="BK101" s="341"/>
      <c r="BL101" s="341"/>
      <c r="BM101" s="341"/>
      <c r="BN101" s="341"/>
      <c r="BO101" s="341"/>
      <c r="BP101" s="341"/>
      <c r="BQ101" s="341"/>
      <c r="BR101" s="341"/>
      <c r="BS101" s="341"/>
      <c r="BT101" s="341"/>
    </row>
    <row r="102" spans="1:72">
      <c r="A102" s="230" t="s">
        <v>200</v>
      </c>
      <c r="B102" s="220"/>
      <c r="C102" s="101"/>
      <c r="D102" s="400">
        <v>10.280000000000001</v>
      </c>
      <c r="E102" s="400">
        <f>SUM(E103:E104)</f>
        <v>10.91</v>
      </c>
      <c r="F102" s="399">
        <f>SUM(F103:F104)</f>
        <v>11.95</v>
      </c>
      <c r="G102" s="400">
        <v>18.925312691748662</v>
      </c>
      <c r="H102" s="400">
        <v>13.034857061547934</v>
      </c>
      <c r="I102" s="400">
        <v>9.9</v>
      </c>
      <c r="J102" s="399">
        <v>17.41</v>
      </c>
      <c r="K102" s="400">
        <v>4.3899999999999997</v>
      </c>
      <c r="L102" s="400">
        <v>7.78</v>
      </c>
      <c r="M102" s="400">
        <v>14</v>
      </c>
      <c r="N102" s="399">
        <v>5.549999999999998</v>
      </c>
      <c r="O102" s="400"/>
      <c r="P102" s="400">
        <f>SUM(P103:P104)</f>
        <v>8.3851159994172448</v>
      </c>
      <c r="Q102" s="400">
        <v>13.259999999999998</v>
      </c>
      <c r="R102" s="399">
        <v>5.2</v>
      </c>
      <c r="S102" s="400"/>
      <c r="T102" s="203"/>
      <c r="U102" s="203"/>
      <c r="V102" s="203"/>
      <c r="W102" s="203"/>
      <c r="X102" s="203"/>
      <c r="Y102" s="203"/>
      <c r="Z102" s="203"/>
      <c r="AA102" s="203"/>
      <c r="AB102" s="203"/>
      <c r="AC102" s="203"/>
      <c r="AD102" s="203"/>
    </row>
    <row r="103" spans="1:72">
      <c r="A103" s="573"/>
      <c r="B103" s="228" t="s">
        <v>194</v>
      </c>
      <c r="C103" s="101"/>
      <c r="D103" s="401">
        <v>9.64</v>
      </c>
      <c r="E103" s="401">
        <v>10.25</v>
      </c>
      <c r="F103" s="406">
        <v>11.17</v>
      </c>
      <c r="G103" s="401">
        <v>18.695312691748661</v>
      </c>
      <c r="H103" s="401">
        <v>3.9357749691430781</v>
      </c>
      <c r="I103" s="401">
        <v>9.9</v>
      </c>
      <c r="J103" s="406">
        <v>17.41</v>
      </c>
      <c r="K103" s="401">
        <v>4.3899999999999997</v>
      </c>
      <c r="L103" s="401">
        <v>7.78</v>
      </c>
      <c r="M103" s="401">
        <v>14</v>
      </c>
      <c r="N103" s="406">
        <v>5.549999999999998</v>
      </c>
      <c r="O103" s="401"/>
      <c r="P103" s="401">
        <v>8.39</v>
      </c>
      <c r="Q103" s="401">
        <v>13.259999999999998</v>
      </c>
      <c r="R103" s="406">
        <v>5.2</v>
      </c>
      <c r="S103" s="401"/>
    </row>
    <row r="104" spans="1:72" s="309" customFormat="1">
      <c r="A104" s="574"/>
      <c r="B104" s="316" t="s">
        <v>195</v>
      </c>
      <c r="C104" s="317"/>
      <c r="D104" s="405">
        <v>0.64</v>
      </c>
      <c r="E104" s="405">
        <v>0.66</v>
      </c>
      <c r="F104" s="404">
        <v>0.78</v>
      </c>
      <c r="G104" s="405">
        <v>0.23</v>
      </c>
      <c r="H104" s="405">
        <v>9.0990820924048545</v>
      </c>
      <c r="I104" s="405">
        <v>0</v>
      </c>
      <c r="J104" s="404">
        <v>0</v>
      </c>
      <c r="K104" s="405">
        <v>-4.8840005827559454E-3</v>
      </c>
      <c r="L104" s="405">
        <v>-4.8840005827559454E-3</v>
      </c>
      <c r="M104" s="405">
        <v>0</v>
      </c>
      <c r="N104" s="404">
        <v>0</v>
      </c>
      <c r="O104" s="403"/>
      <c r="P104" s="405">
        <v>-4.8840005827559454E-3</v>
      </c>
      <c r="Q104" s="405">
        <v>0</v>
      </c>
      <c r="R104" s="404">
        <v>0</v>
      </c>
      <c r="S104" s="405"/>
      <c r="AE104" s="341"/>
      <c r="AF104" s="341"/>
      <c r="AG104" s="341"/>
      <c r="AH104" s="341"/>
      <c r="AI104" s="341"/>
      <c r="AJ104" s="341"/>
      <c r="AK104" s="341"/>
      <c r="AL104" s="341"/>
      <c r="AM104" s="341"/>
      <c r="AN104" s="341"/>
      <c r="AO104" s="341"/>
      <c r="AP104" s="341"/>
      <c r="AQ104" s="341"/>
      <c r="AR104" s="341"/>
      <c r="AS104" s="341"/>
      <c r="AT104" s="341"/>
      <c r="AU104" s="341"/>
      <c r="AV104" s="341"/>
      <c r="AW104" s="341"/>
      <c r="AX104" s="341"/>
      <c r="AY104" s="341"/>
      <c r="AZ104" s="341"/>
      <c r="BA104" s="341"/>
      <c r="BB104" s="341"/>
      <c r="BC104" s="341"/>
      <c r="BD104" s="341"/>
      <c r="BE104" s="341"/>
      <c r="BF104" s="341"/>
      <c r="BG104" s="341"/>
      <c r="BH104" s="341"/>
      <c r="BI104" s="341"/>
      <c r="BJ104" s="341"/>
      <c r="BK104" s="341"/>
      <c r="BL104" s="341"/>
      <c r="BM104" s="341"/>
      <c r="BN104" s="341"/>
      <c r="BO104" s="341"/>
      <c r="BP104" s="341"/>
      <c r="BQ104" s="341"/>
      <c r="BR104" s="341"/>
      <c r="BS104" s="341"/>
      <c r="BT104" s="341"/>
    </row>
    <row r="105" spans="1:72"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443"/>
      <c r="O105" s="214"/>
      <c r="P105" s="214"/>
      <c r="Q105" s="214"/>
      <c r="R105" s="214"/>
      <c r="S105" s="214"/>
    </row>
    <row r="106" spans="1:72">
      <c r="C106" s="101"/>
      <c r="D106" s="209"/>
      <c r="E106" s="209"/>
      <c r="F106" s="209"/>
      <c r="G106" s="209"/>
      <c r="H106" s="209"/>
      <c r="I106" s="209"/>
      <c r="J106" s="209"/>
      <c r="K106" s="209"/>
      <c r="L106" s="209"/>
      <c r="M106" s="209"/>
      <c r="N106" s="443"/>
      <c r="O106" s="209"/>
      <c r="P106" s="209"/>
      <c r="Q106" s="209"/>
      <c r="R106" s="209"/>
      <c r="S106" s="209"/>
    </row>
    <row r="107" spans="1:72">
      <c r="C107" s="101"/>
      <c r="D107" s="209"/>
      <c r="E107" s="209"/>
      <c r="F107" s="209"/>
      <c r="G107" s="209"/>
      <c r="H107" s="209"/>
      <c r="I107" s="209"/>
      <c r="J107" s="209"/>
      <c r="K107" s="209"/>
      <c r="L107" s="209"/>
      <c r="M107" s="209"/>
      <c r="N107" s="443"/>
      <c r="O107" s="209"/>
      <c r="P107" s="444"/>
      <c r="Q107" s="209"/>
      <c r="R107" s="444"/>
      <c r="S107" s="209"/>
    </row>
    <row r="108" spans="1:72">
      <c r="C108" s="101"/>
      <c r="D108" s="209"/>
      <c r="E108" s="209"/>
      <c r="F108" s="209"/>
      <c r="G108" s="209"/>
      <c r="H108" s="209"/>
      <c r="I108" s="209"/>
      <c r="J108" s="209"/>
      <c r="K108" s="209"/>
      <c r="L108" s="209"/>
      <c r="M108" s="209"/>
      <c r="N108" s="443"/>
      <c r="O108" s="209"/>
      <c r="P108" s="444"/>
      <c r="Q108" s="209"/>
      <c r="R108" s="444"/>
      <c r="S108" s="209"/>
    </row>
    <row r="109" spans="1:72">
      <c r="C109" s="101"/>
      <c r="D109" s="209"/>
      <c r="E109" s="209"/>
      <c r="F109" s="209"/>
      <c r="G109" s="209"/>
      <c r="H109" s="209"/>
      <c r="I109" s="209"/>
      <c r="J109" s="209"/>
      <c r="K109" s="209"/>
      <c r="L109" s="209"/>
      <c r="M109" s="209"/>
      <c r="N109" s="443"/>
      <c r="O109" s="209"/>
      <c r="P109" s="444"/>
      <c r="Q109" s="209"/>
      <c r="R109" s="444"/>
      <c r="S109" s="209"/>
    </row>
    <row r="110" spans="1:72">
      <c r="C110" s="101"/>
      <c r="D110" s="209"/>
      <c r="E110" s="209"/>
      <c r="F110" s="209"/>
      <c r="G110" s="209"/>
      <c r="H110" s="209"/>
      <c r="I110" s="209"/>
      <c r="J110" s="209"/>
      <c r="K110" s="209"/>
      <c r="L110" s="209"/>
      <c r="M110" s="209"/>
      <c r="N110" s="443"/>
      <c r="O110" s="209"/>
      <c r="P110" s="443"/>
      <c r="Q110" s="209"/>
      <c r="R110" s="443"/>
      <c r="S110" s="209"/>
    </row>
    <row r="111" spans="1:72">
      <c r="C111" s="101"/>
      <c r="D111" s="209"/>
      <c r="E111" s="209"/>
      <c r="F111" s="209"/>
      <c r="G111" s="209"/>
      <c r="H111" s="209"/>
      <c r="I111" s="209"/>
      <c r="J111" s="209"/>
      <c r="K111" s="209"/>
      <c r="L111" s="209"/>
      <c r="M111" s="209"/>
      <c r="N111" s="443"/>
      <c r="O111" s="209"/>
      <c r="P111" s="443"/>
      <c r="Q111" s="209"/>
      <c r="R111" s="443"/>
      <c r="S111" s="209"/>
    </row>
    <row r="112" spans="1:72">
      <c r="C112" s="101"/>
      <c r="D112" s="209"/>
      <c r="E112" s="209"/>
      <c r="F112" s="209"/>
      <c r="G112" s="209"/>
      <c r="H112" s="209"/>
      <c r="I112" s="209"/>
      <c r="J112" s="209"/>
      <c r="K112" s="209"/>
      <c r="L112" s="209"/>
      <c r="M112" s="209"/>
      <c r="N112" s="445"/>
      <c r="O112" s="209"/>
      <c r="P112" s="443"/>
      <c r="Q112" s="209"/>
      <c r="R112" s="443"/>
      <c r="S112" s="209"/>
    </row>
    <row r="113" spans="3:19">
      <c r="C113" s="101"/>
      <c r="D113" s="209"/>
      <c r="E113" s="209"/>
      <c r="F113" s="209"/>
      <c r="G113" s="209"/>
      <c r="H113" s="209"/>
      <c r="I113" s="209"/>
      <c r="J113" s="209"/>
      <c r="K113" s="209"/>
      <c r="L113" s="209"/>
      <c r="M113" s="209"/>
      <c r="N113" s="446"/>
      <c r="O113" s="209"/>
      <c r="P113" s="443"/>
      <c r="Q113" s="209"/>
      <c r="R113" s="443"/>
      <c r="S113" s="209"/>
    </row>
    <row r="114" spans="3:19">
      <c r="C114" s="101"/>
      <c r="D114" s="209"/>
      <c r="E114" s="209"/>
      <c r="F114" s="209"/>
      <c r="G114" s="209"/>
      <c r="H114" s="209"/>
      <c r="I114" s="209"/>
      <c r="J114" s="209"/>
      <c r="K114" s="209"/>
      <c r="L114" s="209"/>
      <c r="M114" s="209"/>
      <c r="N114" s="445"/>
      <c r="O114" s="209"/>
      <c r="P114" s="443"/>
      <c r="Q114" s="209"/>
      <c r="R114" s="443"/>
      <c r="S114" s="209"/>
    </row>
    <row r="115" spans="3:19">
      <c r="C115" s="101"/>
      <c r="D115" s="209"/>
      <c r="E115" s="209"/>
      <c r="F115" s="209"/>
      <c r="G115" s="209"/>
      <c r="H115" s="209"/>
      <c r="I115" s="209"/>
      <c r="J115" s="209"/>
      <c r="K115" s="209"/>
      <c r="L115" s="209"/>
      <c r="M115" s="209"/>
      <c r="N115" s="447"/>
      <c r="O115" s="209"/>
      <c r="P115" s="443"/>
      <c r="Q115" s="209"/>
      <c r="R115" s="443"/>
      <c r="S115" s="209"/>
    </row>
    <row r="116" spans="3:19">
      <c r="C116" s="101"/>
      <c r="D116" s="209"/>
      <c r="E116" s="209"/>
      <c r="F116" s="209"/>
      <c r="G116" s="209"/>
      <c r="H116" s="209"/>
      <c r="I116" s="209"/>
      <c r="J116" s="209"/>
      <c r="K116" s="209"/>
      <c r="L116" s="209"/>
      <c r="M116" s="209"/>
      <c r="N116" s="445"/>
      <c r="O116" s="209"/>
      <c r="P116" s="448"/>
      <c r="Q116" s="209"/>
      <c r="R116" s="448"/>
      <c r="S116" s="209"/>
    </row>
    <row r="117" spans="3:19">
      <c r="C117" s="101"/>
      <c r="D117" s="209"/>
      <c r="E117" s="209"/>
      <c r="F117" s="209"/>
      <c r="G117" s="209"/>
      <c r="H117" s="209"/>
      <c r="I117" s="209"/>
      <c r="J117" s="209"/>
      <c r="K117" s="209"/>
      <c r="L117" s="209"/>
      <c r="M117" s="209"/>
      <c r="N117" s="447"/>
      <c r="O117" s="209"/>
      <c r="P117" s="446"/>
      <c r="Q117" s="209"/>
      <c r="R117" s="446"/>
      <c r="S117" s="209"/>
    </row>
    <row r="118" spans="3:19">
      <c r="C118" s="101"/>
      <c r="D118" s="203"/>
      <c r="E118" s="203"/>
      <c r="F118" s="203"/>
      <c r="G118" s="203"/>
      <c r="H118" s="203"/>
      <c r="I118" s="203"/>
      <c r="J118" s="203"/>
      <c r="K118" s="203"/>
      <c r="L118" s="203"/>
      <c r="M118" s="203"/>
      <c r="N118" s="445"/>
      <c r="O118" s="203"/>
      <c r="P118" s="445"/>
      <c r="Q118" s="203"/>
      <c r="R118" s="445"/>
      <c r="S118" s="203"/>
    </row>
    <row r="119" spans="3:19">
      <c r="C119" s="101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447"/>
      <c r="O119" s="203"/>
      <c r="P119" s="443"/>
      <c r="Q119" s="203"/>
      <c r="R119" s="443"/>
      <c r="S119" s="199"/>
    </row>
    <row r="120" spans="3:19">
      <c r="C120" s="101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445"/>
      <c r="O120" s="203"/>
      <c r="P120" s="443"/>
      <c r="Q120" s="203"/>
      <c r="R120" s="443"/>
      <c r="S120" s="199"/>
    </row>
    <row r="121" spans="3:19">
      <c r="C121" s="101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443"/>
      <c r="O121" s="203"/>
      <c r="P121" s="443"/>
      <c r="Q121" s="203"/>
      <c r="R121" s="443"/>
      <c r="S121" s="199"/>
    </row>
    <row r="122" spans="3:19">
      <c r="C122" s="101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443"/>
      <c r="O122" s="203"/>
      <c r="P122" s="443"/>
      <c r="Q122" s="203"/>
      <c r="R122" s="443"/>
      <c r="S122" s="199"/>
    </row>
    <row r="123" spans="3:19">
      <c r="C123" s="101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443"/>
      <c r="O123" s="203"/>
      <c r="P123" s="443"/>
      <c r="Q123" s="203"/>
      <c r="R123" s="443"/>
      <c r="S123" s="199"/>
    </row>
    <row r="124" spans="3:19">
      <c r="C124" s="101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443"/>
      <c r="O124" s="203"/>
      <c r="P124" s="443"/>
      <c r="Q124" s="203"/>
      <c r="R124" s="443"/>
      <c r="S124" s="199"/>
    </row>
    <row r="125" spans="3:19">
      <c r="C125" s="101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443"/>
      <c r="O125" s="203"/>
      <c r="P125" s="443"/>
      <c r="Q125" s="203"/>
      <c r="R125" s="443"/>
      <c r="S125" s="199"/>
    </row>
    <row r="126" spans="3:19">
      <c r="C126" s="101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443"/>
      <c r="O126" s="203"/>
      <c r="P126" s="445"/>
      <c r="Q126" s="203"/>
      <c r="R126" s="445"/>
      <c r="S126" s="199"/>
    </row>
    <row r="127" spans="3:19">
      <c r="C127" s="101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214"/>
      <c r="O127" s="203"/>
      <c r="P127" s="446"/>
      <c r="Q127" s="203"/>
      <c r="R127" s="446"/>
      <c r="S127" s="199"/>
    </row>
    <row r="128" spans="3:19">
      <c r="C128" s="101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443"/>
      <c r="O128" s="203"/>
      <c r="P128" s="445"/>
      <c r="Q128" s="203"/>
      <c r="R128" s="445"/>
      <c r="S128" s="199"/>
    </row>
    <row r="129" spans="3:19">
      <c r="C129" s="101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443"/>
      <c r="O129" s="203"/>
      <c r="P129" s="447"/>
      <c r="Q129" s="203"/>
      <c r="R129" s="447"/>
      <c r="S129" s="199"/>
    </row>
    <row r="130" spans="3:19">
      <c r="C130" s="101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443"/>
      <c r="O130" s="203"/>
      <c r="P130" s="445"/>
      <c r="Q130" s="203"/>
      <c r="R130" s="445"/>
      <c r="S130" s="199"/>
    </row>
    <row r="131" spans="3:19">
      <c r="C131" s="101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443"/>
      <c r="O131" s="203"/>
      <c r="P131" s="447"/>
      <c r="Q131" s="203"/>
      <c r="R131" s="447"/>
      <c r="S131" s="199"/>
    </row>
    <row r="132" spans="3:19">
      <c r="C132" s="101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214"/>
      <c r="O132" s="203"/>
      <c r="P132" s="445"/>
      <c r="Q132" s="203"/>
      <c r="R132" s="445"/>
      <c r="S132" s="199"/>
    </row>
    <row r="133" spans="3:19">
      <c r="C133" s="101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449"/>
      <c r="O133" s="203"/>
      <c r="P133" s="447"/>
      <c r="Q133" s="203"/>
      <c r="R133" s="447"/>
      <c r="S133" s="199"/>
    </row>
    <row r="134" spans="3:19">
      <c r="C134" s="101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448"/>
      <c r="O134" s="203"/>
      <c r="P134" s="445"/>
      <c r="Q134" s="203"/>
      <c r="R134" s="445"/>
      <c r="S134" s="199"/>
    </row>
    <row r="135" spans="3:19">
      <c r="C135" s="101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449"/>
      <c r="O135" s="203"/>
      <c r="P135" s="443"/>
      <c r="Q135" s="203"/>
      <c r="R135" s="443"/>
      <c r="S135" s="199"/>
    </row>
    <row r="136" spans="3:19">
      <c r="C136" s="101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214"/>
      <c r="O136" s="203"/>
      <c r="P136" s="443"/>
      <c r="Q136" s="203"/>
      <c r="R136" s="443"/>
      <c r="S136" s="199"/>
    </row>
    <row r="137" spans="3:19">
      <c r="C137" s="101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449"/>
      <c r="O137" s="203"/>
      <c r="P137" s="443"/>
      <c r="Q137" s="203"/>
      <c r="R137" s="443"/>
      <c r="S137" s="199"/>
    </row>
    <row r="138" spans="3:19">
      <c r="C138" s="101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214"/>
      <c r="O138" s="203"/>
      <c r="P138" s="443"/>
      <c r="Q138" s="203"/>
      <c r="R138" s="443"/>
      <c r="S138" s="199"/>
    </row>
    <row r="139" spans="3:19">
      <c r="C139" s="101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450"/>
      <c r="O139" s="203"/>
      <c r="P139" s="443"/>
      <c r="Q139" s="203"/>
      <c r="R139" s="443"/>
      <c r="S139" s="199"/>
    </row>
    <row r="140" spans="3:19">
      <c r="C140" s="101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451"/>
      <c r="O140" s="203"/>
      <c r="P140" s="443"/>
      <c r="Q140" s="203"/>
      <c r="R140" s="443"/>
      <c r="S140" s="199"/>
    </row>
    <row r="141" spans="3:19">
      <c r="C141" s="101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450"/>
      <c r="O141" s="203"/>
      <c r="P141" s="214"/>
      <c r="Q141" s="203"/>
      <c r="R141" s="214"/>
      <c r="S141" s="199"/>
    </row>
    <row r="142" spans="3:19">
      <c r="C142" s="101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452"/>
      <c r="O142" s="203"/>
      <c r="P142" s="443"/>
      <c r="Q142" s="203"/>
      <c r="R142" s="443"/>
      <c r="S142" s="199"/>
    </row>
    <row r="143" spans="3:19">
      <c r="C143" s="101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449"/>
      <c r="O143" s="203"/>
      <c r="P143" s="443"/>
      <c r="Q143" s="203"/>
      <c r="R143" s="443"/>
      <c r="S143" s="199"/>
    </row>
    <row r="144" spans="3:19">
      <c r="C144" s="101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451"/>
      <c r="O144" s="203"/>
      <c r="P144" s="443"/>
      <c r="Q144" s="203"/>
      <c r="R144" s="443"/>
      <c r="S144" s="199"/>
    </row>
    <row r="145" spans="3:19">
      <c r="C145" s="101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450"/>
      <c r="O145" s="203"/>
      <c r="P145" s="443"/>
      <c r="Q145" s="203"/>
      <c r="R145" s="443"/>
      <c r="S145" s="199"/>
    </row>
    <row r="146" spans="3:19">
      <c r="C146" s="101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214"/>
      <c r="O146" s="203"/>
      <c r="P146" s="214"/>
      <c r="Q146" s="203"/>
      <c r="R146" s="214"/>
      <c r="S146" s="199"/>
    </row>
    <row r="147" spans="3:19">
      <c r="C147" s="101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453"/>
      <c r="O147" s="203"/>
      <c r="P147" s="449"/>
      <c r="Q147" s="203"/>
      <c r="R147" s="449"/>
      <c r="S147" s="199"/>
    </row>
    <row r="148" spans="3:19">
      <c r="C148" s="101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454"/>
      <c r="O148" s="203"/>
      <c r="P148" s="448"/>
      <c r="Q148" s="203"/>
      <c r="R148" s="448"/>
      <c r="S148" s="199"/>
    </row>
    <row r="149" spans="3:19">
      <c r="C149" s="101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449"/>
      <c r="O149" s="203"/>
      <c r="P149" s="449"/>
      <c r="Q149" s="203"/>
      <c r="R149" s="449"/>
      <c r="S149" s="199"/>
    </row>
    <row r="150" spans="3:19">
      <c r="C150" s="101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448"/>
      <c r="O150" s="203"/>
      <c r="P150" s="214"/>
      <c r="Q150" s="203"/>
      <c r="R150" s="214"/>
      <c r="S150" s="199"/>
    </row>
    <row r="151" spans="3:19">
      <c r="C151" s="101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453"/>
      <c r="O151" s="203"/>
      <c r="P151" s="449"/>
      <c r="Q151" s="203"/>
      <c r="R151" s="449"/>
      <c r="S151" s="199"/>
    </row>
    <row r="152" spans="3:19">
      <c r="C152" s="101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453"/>
      <c r="O152" s="203"/>
      <c r="P152" s="214"/>
      <c r="Q152" s="203"/>
      <c r="R152" s="214"/>
      <c r="S152" s="199"/>
    </row>
    <row r="153" spans="3:19">
      <c r="C153" s="101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453"/>
      <c r="O153" s="203"/>
      <c r="P153" s="450"/>
      <c r="Q153" s="203"/>
      <c r="R153" s="450"/>
      <c r="S153" s="199"/>
    </row>
    <row r="154" spans="3:19">
      <c r="C154" s="101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455"/>
      <c r="O154" s="203"/>
      <c r="P154" s="451"/>
      <c r="Q154" s="203"/>
      <c r="R154" s="451"/>
      <c r="S154" s="199"/>
    </row>
    <row r="155" spans="3:19">
      <c r="C155" s="101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449"/>
      <c r="O155" s="203"/>
      <c r="P155" s="450"/>
      <c r="Q155" s="203"/>
      <c r="R155" s="450"/>
      <c r="S155" s="199"/>
    </row>
    <row r="156" spans="3:19">
      <c r="C156" s="101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448"/>
      <c r="O156" s="203"/>
      <c r="P156" s="452"/>
      <c r="Q156" s="203"/>
      <c r="R156" s="452"/>
      <c r="S156" s="199"/>
    </row>
    <row r="157" spans="3:19">
      <c r="C157" s="101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445"/>
      <c r="O157" s="203"/>
      <c r="P157" s="449"/>
      <c r="Q157" s="203"/>
      <c r="R157" s="449"/>
      <c r="S157" s="199"/>
    </row>
    <row r="158" spans="3:19">
      <c r="C158" s="101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456"/>
      <c r="O158" s="203"/>
      <c r="P158" s="451"/>
      <c r="Q158" s="203"/>
      <c r="R158" s="451"/>
      <c r="S158" s="199"/>
    </row>
    <row r="159" spans="3:19">
      <c r="C159" s="101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449"/>
      <c r="O159" s="203"/>
      <c r="P159" s="450"/>
      <c r="Q159" s="203"/>
      <c r="R159" s="450"/>
      <c r="S159" s="199"/>
    </row>
    <row r="160" spans="3:19">
      <c r="C160" s="101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448"/>
      <c r="O160" s="203"/>
      <c r="P160" s="214"/>
      <c r="Q160" s="203"/>
      <c r="R160" s="214"/>
      <c r="S160" s="199"/>
    </row>
    <row r="161" spans="3:19">
      <c r="C161" s="101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457"/>
      <c r="O161" s="203"/>
      <c r="P161" s="453"/>
      <c r="Q161" s="203"/>
      <c r="R161" s="453"/>
      <c r="S161" s="199"/>
    </row>
    <row r="162" spans="3:19">
      <c r="C162" s="101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445"/>
      <c r="O162" s="203"/>
      <c r="P162" s="454"/>
      <c r="Q162" s="203"/>
      <c r="R162" s="454"/>
      <c r="S162" s="199"/>
    </row>
    <row r="163" spans="3:19">
      <c r="C163" s="101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445"/>
      <c r="O163" s="203"/>
      <c r="P163" s="449"/>
      <c r="Q163" s="203"/>
      <c r="R163" s="449"/>
      <c r="S163" s="199"/>
    </row>
    <row r="164" spans="3:19">
      <c r="C164" s="101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455"/>
      <c r="O164" s="203"/>
      <c r="P164" s="448"/>
      <c r="Q164" s="203"/>
      <c r="R164" s="448"/>
      <c r="S164" s="199"/>
    </row>
    <row r="165" spans="3:19">
      <c r="C165" s="101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458"/>
      <c r="O165" s="203"/>
      <c r="P165" s="453"/>
      <c r="Q165" s="203"/>
      <c r="R165" s="453"/>
      <c r="S165" s="199"/>
    </row>
    <row r="166" spans="3:19">
      <c r="C166" s="101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458"/>
      <c r="O166" s="203"/>
      <c r="P166" s="453"/>
      <c r="Q166" s="203"/>
      <c r="R166" s="453"/>
      <c r="S166" s="199"/>
    </row>
    <row r="167" spans="3:19">
      <c r="C167" s="101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458"/>
      <c r="O167" s="203"/>
      <c r="P167" s="453"/>
      <c r="Q167" s="203"/>
      <c r="R167" s="453"/>
      <c r="S167" s="199"/>
    </row>
    <row r="168" spans="3:19">
      <c r="C168" s="101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455"/>
      <c r="O168" s="203"/>
      <c r="P168" s="455"/>
      <c r="Q168" s="203"/>
      <c r="R168" s="455"/>
      <c r="S168" s="199"/>
    </row>
    <row r="169" spans="3:19">
      <c r="C169" s="101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446"/>
      <c r="O169" s="203"/>
      <c r="P169" s="449"/>
      <c r="Q169" s="203"/>
      <c r="R169" s="449"/>
      <c r="S169" s="199"/>
    </row>
    <row r="170" spans="3:19">
      <c r="C170" s="101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459"/>
      <c r="O170" s="203"/>
      <c r="P170" s="448"/>
      <c r="Q170" s="203"/>
      <c r="R170" s="448"/>
      <c r="S170" s="199"/>
    </row>
    <row r="171" spans="3:19">
      <c r="C171" s="101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460"/>
      <c r="O171" s="203"/>
      <c r="P171" s="445"/>
      <c r="Q171" s="203"/>
      <c r="R171" s="445"/>
      <c r="S171" s="199"/>
    </row>
    <row r="172" spans="3:19">
      <c r="C172" s="101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461"/>
      <c r="O172" s="203"/>
      <c r="P172" s="456"/>
      <c r="Q172" s="203"/>
      <c r="R172" s="456"/>
      <c r="S172" s="199"/>
    </row>
    <row r="173" spans="3:19">
      <c r="C173" s="101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445"/>
      <c r="O173" s="203"/>
      <c r="P173" s="449"/>
      <c r="Q173" s="203"/>
      <c r="R173" s="449"/>
      <c r="S173" s="199"/>
    </row>
    <row r="174" spans="3:19">
      <c r="C174" s="101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462"/>
      <c r="O174" s="203"/>
      <c r="P174" s="448"/>
      <c r="Q174" s="203"/>
      <c r="R174" s="448"/>
      <c r="S174" s="199"/>
    </row>
    <row r="175" spans="3:19">
      <c r="C175" s="101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463"/>
      <c r="O175" s="203"/>
      <c r="P175" s="457"/>
      <c r="Q175" s="203"/>
      <c r="R175" s="457"/>
      <c r="S175" s="199"/>
    </row>
    <row r="176" spans="3:19">
      <c r="C176" s="101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464"/>
      <c r="O176" s="203"/>
      <c r="P176" s="445"/>
      <c r="Q176" s="203"/>
      <c r="R176" s="445"/>
      <c r="S176" s="199"/>
    </row>
    <row r="177" spans="3:19">
      <c r="C177" s="101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214"/>
      <c r="O177" s="203"/>
      <c r="P177" s="445"/>
      <c r="Q177" s="203"/>
      <c r="R177" s="445"/>
      <c r="S177" s="199"/>
    </row>
    <row r="178" spans="3:19">
      <c r="C178" s="101"/>
      <c r="D178" s="199"/>
      <c r="E178" s="199"/>
      <c r="F178" s="199"/>
      <c r="G178" s="199"/>
      <c r="H178" s="199"/>
      <c r="I178" s="199"/>
      <c r="J178" s="199"/>
      <c r="K178" s="199"/>
      <c r="L178" s="199"/>
      <c r="M178" s="199"/>
      <c r="N178" s="214"/>
      <c r="O178" s="203"/>
      <c r="P178" s="455"/>
      <c r="Q178" s="203"/>
      <c r="R178" s="455"/>
      <c r="S178" s="199"/>
    </row>
    <row r="179" spans="3:19">
      <c r="C179" s="101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465"/>
      <c r="O179" s="203"/>
      <c r="P179" s="458"/>
      <c r="Q179" s="203"/>
      <c r="R179" s="458"/>
      <c r="S179" s="199"/>
    </row>
    <row r="180" spans="3:19">
      <c r="C180" s="101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458"/>
      <c r="O180" s="203"/>
      <c r="P180" s="458"/>
      <c r="Q180" s="203"/>
      <c r="R180" s="458"/>
      <c r="S180" s="199"/>
    </row>
    <row r="181" spans="3:19">
      <c r="C181" s="101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455"/>
      <c r="O181" s="203"/>
      <c r="P181" s="458"/>
      <c r="Q181" s="203"/>
      <c r="R181" s="458"/>
      <c r="S181" s="199"/>
    </row>
    <row r="182" spans="3:19">
      <c r="C182" s="101"/>
      <c r="D182" s="199"/>
      <c r="E182" s="199"/>
      <c r="F182" s="199"/>
      <c r="G182" s="199"/>
      <c r="H182" s="199"/>
      <c r="I182" s="199"/>
      <c r="J182" s="199"/>
      <c r="K182" s="199"/>
      <c r="L182" s="199"/>
      <c r="M182" s="199"/>
      <c r="N182" s="458"/>
      <c r="O182" s="203"/>
      <c r="P182" s="455"/>
      <c r="Q182" s="203"/>
      <c r="R182" s="455"/>
      <c r="S182" s="199"/>
    </row>
    <row r="183" spans="3:19">
      <c r="C183" s="101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458"/>
      <c r="O183" s="203"/>
      <c r="P183" s="446"/>
      <c r="Q183" s="203"/>
      <c r="R183" s="446"/>
      <c r="S183" s="199"/>
    </row>
    <row r="184" spans="3:19">
      <c r="C184" s="101"/>
      <c r="D184" s="199"/>
      <c r="E184" s="199"/>
      <c r="F184" s="199"/>
      <c r="G184" s="199"/>
      <c r="H184" s="199"/>
      <c r="I184" s="199"/>
      <c r="J184" s="199"/>
      <c r="K184" s="199"/>
      <c r="L184" s="199"/>
      <c r="M184" s="199"/>
      <c r="N184" s="458"/>
      <c r="O184" s="203"/>
      <c r="P184" s="459"/>
      <c r="Q184" s="203"/>
      <c r="R184" s="459"/>
      <c r="S184" s="199"/>
    </row>
    <row r="185" spans="3:19">
      <c r="C185" s="101"/>
      <c r="D185" s="199"/>
      <c r="E185" s="199"/>
      <c r="F185" s="199"/>
      <c r="G185" s="199"/>
      <c r="H185" s="199"/>
      <c r="I185" s="199"/>
      <c r="J185" s="199"/>
      <c r="K185" s="199"/>
      <c r="L185" s="199"/>
      <c r="M185" s="199"/>
      <c r="N185" s="455"/>
      <c r="O185" s="203"/>
      <c r="P185" s="460"/>
      <c r="Q185" s="203"/>
      <c r="R185" s="460"/>
      <c r="S185" s="199"/>
    </row>
    <row r="186" spans="3:19">
      <c r="C186" s="101"/>
      <c r="D186" s="199"/>
      <c r="E186" s="199"/>
      <c r="F186" s="199"/>
      <c r="G186" s="199"/>
      <c r="H186" s="199"/>
      <c r="I186" s="199"/>
      <c r="J186" s="199"/>
      <c r="K186" s="199"/>
      <c r="L186" s="199"/>
      <c r="M186" s="199"/>
      <c r="N186" s="446"/>
      <c r="O186" s="203"/>
      <c r="P186" s="461"/>
      <c r="Q186" s="203"/>
      <c r="R186" s="461"/>
      <c r="S186" s="199"/>
    </row>
    <row r="187" spans="3:19">
      <c r="C187" s="101"/>
      <c r="D187" s="199"/>
      <c r="E187" s="199"/>
      <c r="F187" s="199"/>
      <c r="G187" s="199"/>
      <c r="H187" s="199"/>
      <c r="I187" s="199"/>
      <c r="J187" s="199"/>
      <c r="K187" s="199"/>
      <c r="L187" s="199"/>
      <c r="M187" s="199"/>
      <c r="N187" s="466"/>
      <c r="O187" s="203"/>
      <c r="P187" s="445"/>
      <c r="Q187" s="203"/>
      <c r="R187" s="445"/>
      <c r="S187" s="199"/>
    </row>
    <row r="188" spans="3:19">
      <c r="C188" s="101"/>
      <c r="D188" s="199"/>
      <c r="E188" s="199"/>
      <c r="F188" s="199"/>
      <c r="G188" s="199"/>
      <c r="H188" s="199"/>
      <c r="I188" s="199"/>
      <c r="J188" s="199"/>
      <c r="K188" s="199"/>
      <c r="L188" s="199"/>
      <c r="M188" s="199"/>
      <c r="N188" s="467"/>
      <c r="O188" s="203"/>
      <c r="P188" s="462"/>
      <c r="Q188" s="203"/>
      <c r="R188" s="462"/>
      <c r="S188" s="199"/>
    </row>
    <row r="189" spans="3:19">
      <c r="C189" s="101"/>
      <c r="D189" s="199"/>
      <c r="E189" s="199"/>
      <c r="F189" s="199"/>
      <c r="G189" s="199"/>
      <c r="H189" s="199"/>
      <c r="I189" s="199"/>
      <c r="J189" s="199"/>
      <c r="K189" s="199"/>
      <c r="L189" s="199"/>
      <c r="M189" s="199"/>
      <c r="N189" s="468"/>
      <c r="O189" s="203"/>
      <c r="P189" s="463"/>
      <c r="Q189" s="203"/>
      <c r="R189" s="463"/>
      <c r="S189" s="199"/>
    </row>
    <row r="190" spans="3:19">
      <c r="C190" s="101"/>
      <c r="D190" s="199"/>
      <c r="E190" s="199"/>
      <c r="F190" s="199"/>
      <c r="G190" s="199"/>
      <c r="H190" s="199"/>
      <c r="I190" s="199"/>
      <c r="J190" s="199"/>
      <c r="K190" s="199"/>
      <c r="L190" s="199"/>
      <c r="M190" s="199"/>
      <c r="N190" s="469"/>
      <c r="O190" s="203"/>
      <c r="P190" s="464"/>
      <c r="Q190" s="203"/>
      <c r="R190" s="464"/>
      <c r="S190" s="199"/>
    </row>
    <row r="191" spans="3:19">
      <c r="C191" s="101"/>
      <c r="D191" s="199"/>
      <c r="E191" s="199"/>
      <c r="F191" s="199"/>
      <c r="G191" s="199"/>
      <c r="H191" s="199"/>
      <c r="I191" s="199"/>
      <c r="J191" s="199"/>
      <c r="K191" s="199"/>
      <c r="L191" s="199"/>
      <c r="M191" s="199"/>
      <c r="N191" s="467"/>
      <c r="O191" s="203"/>
      <c r="P191" s="214"/>
      <c r="Q191" s="203"/>
      <c r="R191" s="214"/>
      <c r="S191" s="199"/>
    </row>
    <row r="192" spans="3:19">
      <c r="C192" s="101"/>
      <c r="D192" s="199"/>
      <c r="E192" s="199"/>
      <c r="F192" s="199"/>
      <c r="G192" s="199"/>
      <c r="H192" s="199"/>
      <c r="I192" s="199"/>
      <c r="J192" s="199"/>
      <c r="K192" s="199"/>
      <c r="L192" s="199"/>
      <c r="M192" s="199"/>
      <c r="N192" s="468"/>
      <c r="O192" s="203"/>
      <c r="P192" s="214"/>
      <c r="Q192" s="203"/>
      <c r="R192" s="214"/>
      <c r="S192" s="199"/>
    </row>
    <row r="193" spans="3:19">
      <c r="C193" s="101"/>
      <c r="D193" s="199"/>
      <c r="E193" s="199"/>
      <c r="F193" s="199"/>
      <c r="G193" s="199"/>
      <c r="H193" s="199"/>
      <c r="I193" s="199"/>
      <c r="J193" s="199"/>
      <c r="K193" s="199"/>
      <c r="L193" s="199"/>
      <c r="M193" s="199"/>
      <c r="N193" s="469"/>
      <c r="O193" s="203"/>
      <c r="P193" s="465"/>
      <c r="Q193" s="203"/>
      <c r="R193" s="465"/>
      <c r="S193" s="199"/>
    </row>
    <row r="194" spans="3:19">
      <c r="C194" s="101"/>
      <c r="D194" s="199"/>
      <c r="E194" s="199"/>
      <c r="F194" s="199"/>
      <c r="G194" s="199"/>
      <c r="H194" s="199"/>
      <c r="I194" s="199"/>
      <c r="J194" s="199"/>
      <c r="K194" s="199"/>
      <c r="L194" s="199"/>
      <c r="M194" s="199"/>
      <c r="N194" s="203"/>
      <c r="O194" s="203"/>
      <c r="P194" s="458"/>
      <c r="Q194" s="203"/>
      <c r="R194" s="458"/>
      <c r="S194" s="199"/>
    </row>
    <row r="195" spans="3:19">
      <c r="C195" s="101"/>
      <c r="D195" s="199"/>
      <c r="E195" s="199"/>
      <c r="F195" s="199"/>
      <c r="G195" s="199"/>
      <c r="H195" s="199"/>
      <c r="I195" s="199"/>
      <c r="J195" s="199"/>
      <c r="K195" s="199"/>
      <c r="L195" s="199"/>
      <c r="M195" s="199"/>
      <c r="N195" s="203"/>
      <c r="O195" s="203"/>
      <c r="P195" s="455"/>
      <c r="Q195" s="203"/>
      <c r="R195" s="455"/>
      <c r="S195" s="199"/>
    </row>
    <row r="196" spans="3:19">
      <c r="C196" s="101"/>
      <c r="D196" s="199"/>
      <c r="E196" s="199"/>
      <c r="F196" s="199"/>
      <c r="G196" s="199"/>
      <c r="H196" s="199"/>
      <c r="I196" s="199"/>
      <c r="J196" s="199"/>
      <c r="K196" s="199"/>
      <c r="L196" s="199"/>
      <c r="M196" s="199"/>
      <c r="N196" s="203"/>
      <c r="O196" s="203"/>
      <c r="P196" s="458"/>
      <c r="Q196" s="203"/>
      <c r="R196" s="458"/>
      <c r="S196" s="199"/>
    </row>
    <row r="197" spans="3:19">
      <c r="C197" s="101"/>
      <c r="D197" s="199"/>
      <c r="E197" s="199"/>
      <c r="F197" s="199"/>
      <c r="G197" s="199"/>
      <c r="H197" s="199"/>
      <c r="I197" s="199"/>
      <c r="J197" s="199"/>
      <c r="K197" s="199"/>
      <c r="L197" s="199"/>
      <c r="M197" s="199"/>
      <c r="N197" s="203"/>
      <c r="O197" s="203"/>
      <c r="P197" s="458"/>
      <c r="Q197" s="203"/>
      <c r="R197" s="458"/>
      <c r="S197" s="199"/>
    </row>
    <row r="198" spans="3:19">
      <c r="C198" s="101"/>
      <c r="D198" s="199"/>
      <c r="E198" s="199"/>
      <c r="F198" s="199"/>
      <c r="G198" s="199"/>
      <c r="H198" s="199"/>
      <c r="I198" s="199"/>
      <c r="J198" s="199"/>
      <c r="K198" s="199"/>
      <c r="L198" s="199"/>
      <c r="M198" s="199"/>
      <c r="N198" s="203"/>
      <c r="O198" s="203"/>
      <c r="P198" s="458"/>
      <c r="Q198" s="203"/>
      <c r="R198" s="458"/>
      <c r="S198" s="199"/>
    </row>
    <row r="199" spans="3:19">
      <c r="C199" s="101"/>
      <c r="D199" s="199"/>
      <c r="E199" s="199"/>
      <c r="F199" s="199"/>
      <c r="G199" s="199"/>
      <c r="H199" s="199"/>
      <c r="I199" s="199"/>
      <c r="J199" s="199"/>
      <c r="K199" s="199"/>
      <c r="L199" s="199"/>
      <c r="M199" s="199"/>
      <c r="N199" s="203"/>
      <c r="O199" s="203"/>
      <c r="P199" s="455"/>
      <c r="Q199" s="203"/>
      <c r="R199" s="455"/>
      <c r="S199" s="199"/>
    </row>
    <row r="200" spans="3:19">
      <c r="C200" s="101"/>
      <c r="D200" s="199"/>
      <c r="E200" s="199"/>
      <c r="F200" s="199"/>
      <c r="G200" s="199"/>
      <c r="H200" s="199"/>
      <c r="I200" s="199"/>
      <c r="J200" s="199"/>
      <c r="K200" s="199"/>
      <c r="L200" s="199"/>
      <c r="M200" s="199"/>
      <c r="N200" s="203"/>
      <c r="O200" s="203"/>
      <c r="P200" s="446"/>
      <c r="Q200" s="203"/>
      <c r="R200" s="446"/>
      <c r="S200" s="199"/>
    </row>
    <row r="201" spans="3:19">
      <c r="C201" s="101"/>
      <c r="D201" s="199"/>
      <c r="E201" s="199"/>
      <c r="F201" s="199"/>
      <c r="G201" s="199"/>
      <c r="H201" s="199"/>
      <c r="I201" s="199"/>
      <c r="J201" s="199"/>
      <c r="K201" s="199"/>
      <c r="L201" s="199"/>
      <c r="M201" s="199"/>
      <c r="N201" s="203"/>
      <c r="O201" s="203"/>
      <c r="P201" s="466"/>
      <c r="Q201" s="203"/>
      <c r="R201" s="466"/>
      <c r="S201" s="199"/>
    </row>
    <row r="202" spans="3:19">
      <c r="C202" s="101"/>
      <c r="D202" s="199"/>
      <c r="E202" s="199"/>
      <c r="F202" s="199"/>
      <c r="G202" s="199"/>
      <c r="H202" s="199"/>
      <c r="I202" s="199"/>
      <c r="J202" s="199"/>
      <c r="K202" s="199"/>
      <c r="L202" s="199"/>
      <c r="M202" s="199"/>
      <c r="N202" s="203"/>
      <c r="O202" s="203"/>
      <c r="P202" s="467"/>
      <c r="Q202" s="203"/>
      <c r="R202" s="467"/>
      <c r="S202" s="199"/>
    </row>
    <row r="203" spans="3:19">
      <c r="C203" s="101"/>
      <c r="D203" s="199"/>
      <c r="E203" s="199"/>
      <c r="F203" s="199"/>
      <c r="G203" s="199"/>
      <c r="H203" s="199"/>
      <c r="I203" s="199"/>
      <c r="J203" s="199"/>
      <c r="K203" s="199"/>
      <c r="L203" s="199"/>
      <c r="M203" s="199"/>
      <c r="N203" s="203"/>
      <c r="O203" s="203"/>
      <c r="P203" s="468"/>
      <c r="Q203" s="203"/>
      <c r="R203" s="468"/>
      <c r="S203" s="199"/>
    </row>
    <row r="204" spans="3:19">
      <c r="C204" s="101"/>
      <c r="D204" s="199"/>
      <c r="E204" s="199"/>
      <c r="F204" s="199"/>
      <c r="G204" s="199"/>
      <c r="H204" s="199"/>
      <c r="I204" s="199"/>
      <c r="J204" s="199"/>
      <c r="K204" s="199"/>
      <c r="L204" s="199"/>
      <c r="M204" s="199"/>
      <c r="N204" s="203"/>
      <c r="O204" s="203"/>
      <c r="P204" s="469"/>
      <c r="Q204" s="203"/>
      <c r="R204" s="469"/>
      <c r="S204" s="199"/>
    </row>
    <row r="205" spans="3:19">
      <c r="C205" s="101"/>
      <c r="D205" s="199"/>
      <c r="E205" s="199"/>
      <c r="F205" s="199"/>
      <c r="G205" s="199"/>
      <c r="H205" s="199"/>
      <c r="I205" s="199"/>
      <c r="J205" s="199"/>
      <c r="K205" s="199"/>
      <c r="L205" s="199"/>
      <c r="M205" s="199"/>
      <c r="N205" s="203"/>
      <c r="O205" s="203"/>
      <c r="P205" s="467"/>
      <c r="Q205" s="203"/>
      <c r="R205" s="467"/>
      <c r="S205" s="199"/>
    </row>
    <row r="206" spans="3:19">
      <c r="C206" s="101"/>
      <c r="D206" s="199"/>
      <c r="E206" s="199"/>
      <c r="F206" s="199"/>
      <c r="G206" s="199"/>
      <c r="H206" s="199"/>
      <c r="I206" s="199"/>
      <c r="J206" s="199"/>
      <c r="K206" s="199"/>
      <c r="L206" s="199"/>
      <c r="M206" s="199"/>
      <c r="N206" s="203"/>
      <c r="O206" s="203"/>
      <c r="P206" s="468"/>
      <c r="Q206" s="203"/>
      <c r="R206" s="468"/>
      <c r="S206" s="199"/>
    </row>
    <row r="207" spans="3:19">
      <c r="C207" s="101"/>
      <c r="D207" s="199"/>
      <c r="E207" s="199"/>
      <c r="F207" s="199"/>
      <c r="G207" s="199"/>
      <c r="H207" s="199"/>
      <c r="I207" s="199"/>
      <c r="J207" s="199"/>
      <c r="K207" s="199"/>
      <c r="L207" s="199"/>
      <c r="M207" s="199"/>
      <c r="N207" s="203"/>
      <c r="O207" s="203"/>
      <c r="P207" s="469"/>
      <c r="Q207" s="203"/>
      <c r="R207" s="469"/>
      <c r="S207" s="199"/>
    </row>
    <row r="208" spans="3:19">
      <c r="C208" s="101"/>
      <c r="D208" s="199"/>
      <c r="E208" s="199"/>
      <c r="F208" s="199"/>
      <c r="G208" s="199"/>
      <c r="H208" s="199"/>
      <c r="I208" s="199"/>
      <c r="J208" s="199"/>
      <c r="K208" s="199"/>
      <c r="L208" s="199"/>
      <c r="M208" s="199"/>
      <c r="N208" s="203"/>
      <c r="O208" s="203"/>
      <c r="P208" s="203"/>
      <c r="Q208" s="203"/>
      <c r="R208" s="203"/>
      <c r="S208" s="199"/>
    </row>
    <row r="209" spans="3:19">
      <c r="C209" s="101"/>
      <c r="D209" s="199"/>
      <c r="E209" s="199"/>
      <c r="F209" s="199"/>
      <c r="G209" s="199"/>
      <c r="H209" s="199"/>
      <c r="I209" s="199"/>
      <c r="J209" s="199"/>
      <c r="K209" s="199"/>
      <c r="L209" s="199"/>
      <c r="M209" s="199"/>
      <c r="N209" s="203"/>
      <c r="O209" s="203"/>
      <c r="P209" s="203"/>
      <c r="Q209" s="203"/>
      <c r="R209" s="203"/>
      <c r="S209" s="199"/>
    </row>
    <row r="210" spans="3:19">
      <c r="C210" s="101"/>
      <c r="D210" s="199"/>
      <c r="E210" s="199"/>
      <c r="F210" s="199"/>
      <c r="G210" s="199"/>
      <c r="H210" s="199"/>
      <c r="I210" s="199"/>
      <c r="J210" s="199"/>
      <c r="K210" s="199"/>
      <c r="L210" s="199"/>
      <c r="M210" s="199"/>
      <c r="N210" s="203"/>
      <c r="O210" s="203"/>
      <c r="P210" s="203"/>
      <c r="Q210" s="203"/>
      <c r="R210" s="203"/>
      <c r="S210" s="199"/>
    </row>
    <row r="211" spans="3:19">
      <c r="C211" s="101"/>
      <c r="D211" s="199"/>
      <c r="E211" s="199"/>
      <c r="F211" s="199"/>
      <c r="G211" s="199"/>
      <c r="H211" s="199"/>
      <c r="I211" s="199"/>
      <c r="J211" s="199"/>
      <c r="K211" s="199"/>
      <c r="L211" s="199"/>
      <c r="M211" s="199"/>
      <c r="N211" s="203"/>
      <c r="O211" s="203"/>
      <c r="P211" s="203"/>
      <c r="Q211" s="203"/>
      <c r="R211" s="203"/>
      <c r="S211" s="199"/>
    </row>
    <row r="212" spans="3:19">
      <c r="C212" s="101"/>
      <c r="D212" s="199"/>
      <c r="E212" s="199"/>
      <c r="F212" s="199"/>
      <c r="G212" s="199"/>
      <c r="H212" s="199"/>
      <c r="I212" s="199"/>
      <c r="J212" s="199"/>
      <c r="K212" s="199"/>
      <c r="L212" s="199"/>
      <c r="M212" s="199"/>
      <c r="N212" s="203"/>
      <c r="O212" s="203"/>
      <c r="P212" s="203"/>
      <c r="Q212" s="203"/>
      <c r="R212" s="203"/>
      <c r="S212" s="199"/>
    </row>
    <row r="213" spans="3:19">
      <c r="C213" s="101"/>
      <c r="D213" s="199"/>
      <c r="E213" s="199"/>
      <c r="F213" s="199"/>
      <c r="G213" s="199"/>
      <c r="H213" s="199"/>
      <c r="I213" s="199"/>
      <c r="J213" s="199"/>
      <c r="K213" s="199"/>
      <c r="L213" s="199"/>
      <c r="M213" s="199"/>
      <c r="N213" s="203"/>
      <c r="O213" s="203"/>
      <c r="P213" s="203"/>
      <c r="Q213" s="203"/>
      <c r="R213" s="203"/>
      <c r="S213" s="199"/>
    </row>
    <row r="214" spans="3:19">
      <c r="C214" s="101"/>
      <c r="D214" s="199"/>
      <c r="E214" s="199"/>
      <c r="F214" s="199"/>
      <c r="G214" s="199"/>
      <c r="H214" s="199"/>
      <c r="I214" s="199"/>
      <c r="J214" s="199"/>
      <c r="K214" s="199"/>
      <c r="L214" s="199"/>
      <c r="M214" s="199"/>
      <c r="N214" s="203"/>
      <c r="O214" s="203"/>
      <c r="P214" s="203"/>
      <c r="Q214" s="203"/>
      <c r="R214" s="203"/>
      <c r="S214" s="199"/>
    </row>
    <row r="215" spans="3:19">
      <c r="C215" s="101"/>
      <c r="D215" s="199"/>
      <c r="E215" s="199"/>
      <c r="F215" s="199"/>
      <c r="G215" s="199"/>
      <c r="H215" s="199"/>
      <c r="I215" s="199"/>
      <c r="J215" s="199"/>
      <c r="K215" s="199"/>
      <c r="L215" s="199"/>
      <c r="M215" s="199"/>
      <c r="N215" s="203"/>
      <c r="O215" s="203"/>
      <c r="P215" s="203"/>
      <c r="Q215" s="203"/>
      <c r="R215" s="203"/>
      <c r="S215" s="199"/>
    </row>
    <row r="216" spans="3:19">
      <c r="C216" s="101"/>
      <c r="D216" s="199"/>
      <c r="E216" s="199"/>
      <c r="F216" s="199"/>
      <c r="G216" s="199"/>
      <c r="H216" s="199"/>
      <c r="I216" s="199"/>
      <c r="J216" s="199"/>
      <c r="K216" s="199"/>
      <c r="L216" s="199"/>
      <c r="M216" s="199"/>
      <c r="N216" s="203"/>
      <c r="O216" s="203"/>
      <c r="P216" s="203"/>
      <c r="Q216" s="203"/>
      <c r="R216" s="203"/>
      <c r="S216" s="199"/>
    </row>
    <row r="217" spans="3:19">
      <c r="C217" s="101"/>
      <c r="D217" s="199"/>
      <c r="E217" s="199"/>
      <c r="F217" s="199"/>
      <c r="G217" s="199"/>
      <c r="H217" s="199"/>
      <c r="I217" s="199"/>
      <c r="J217" s="199"/>
      <c r="K217" s="199"/>
      <c r="L217" s="199"/>
      <c r="M217" s="199"/>
      <c r="N217" s="203"/>
      <c r="O217" s="203"/>
      <c r="P217" s="203"/>
      <c r="Q217" s="203"/>
      <c r="R217" s="203"/>
      <c r="S217" s="199"/>
    </row>
    <row r="218" spans="3:19">
      <c r="C218" s="101"/>
      <c r="D218" s="199"/>
      <c r="E218" s="199"/>
      <c r="F218" s="199"/>
      <c r="G218" s="199"/>
      <c r="H218" s="199"/>
      <c r="I218" s="199"/>
      <c r="J218" s="199"/>
      <c r="K218" s="199"/>
      <c r="L218" s="199"/>
      <c r="M218" s="199"/>
      <c r="N218" s="203"/>
      <c r="O218" s="203"/>
      <c r="P218" s="203"/>
      <c r="Q218" s="203"/>
      <c r="R218" s="203"/>
      <c r="S218" s="199"/>
    </row>
    <row r="219" spans="3:19">
      <c r="C219" s="101"/>
      <c r="D219" s="199"/>
      <c r="E219" s="199"/>
      <c r="F219" s="199"/>
      <c r="G219" s="199"/>
      <c r="H219" s="199"/>
      <c r="I219" s="199"/>
      <c r="J219" s="199"/>
      <c r="K219" s="199"/>
      <c r="L219" s="199"/>
      <c r="M219" s="199"/>
      <c r="N219" s="203"/>
      <c r="O219" s="203"/>
      <c r="P219" s="203"/>
      <c r="Q219" s="203"/>
      <c r="R219" s="203"/>
      <c r="S219" s="199"/>
    </row>
    <row r="220" spans="3:19">
      <c r="C220" s="101"/>
      <c r="D220" s="199"/>
      <c r="E220" s="199"/>
      <c r="F220" s="199"/>
      <c r="G220" s="199"/>
      <c r="H220" s="199"/>
      <c r="I220" s="199"/>
      <c r="J220" s="199"/>
      <c r="K220" s="199"/>
      <c r="L220" s="199"/>
      <c r="M220" s="199"/>
      <c r="N220" s="203"/>
      <c r="O220" s="203"/>
      <c r="P220" s="203"/>
      <c r="Q220" s="203"/>
      <c r="R220" s="203"/>
      <c r="S220" s="199"/>
    </row>
    <row r="221" spans="3:19">
      <c r="C221" s="101"/>
      <c r="D221" s="199"/>
      <c r="E221" s="199"/>
      <c r="F221" s="199"/>
      <c r="G221" s="199"/>
      <c r="H221" s="199"/>
      <c r="I221" s="199"/>
      <c r="J221" s="199"/>
      <c r="K221" s="199"/>
      <c r="L221" s="199"/>
      <c r="M221" s="199"/>
      <c r="N221" s="203"/>
      <c r="O221" s="203"/>
      <c r="P221" s="203"/>
      <c r="Q221" s="203"/>
      <c r="R221" s="203"/>
      <c r="S221" s="199"/>
    </row>
    <row r="222" spans="3:19">
      <c r="C222" s="101"/>
      <c r="D222" s="199"/>
      <c r="E222" s="199"/>
      <c r="F222" s="199"/>
      <c r="G222" s="199"/>
      <c r="H222" s="199"/>
      <c r="I222" s="199"/>
      <c r="J222" s="199"/>
      <c r="K222" s="199"/>
      <c r="L222" s="199"/>
      <c r="M222" s="199"/>
      <c r="N222" s="203"/>
      <c r="O222" s="203"/>
      <c r="P222" s="203"/>
      <c r="Q222" s="203"/>
      <c r="R222" s="203"/>
      <c r="S222" s="199"/>
    </row>
    <row r="223" spans="3:19">
      <c r="C223" s="101"/>
      <c r="D223" s="199"/>
      <c r="E223" s="199"/>
      <c r="F223" s="199"/>
      <c r="G223" s="199"/>
      <c r="H223" s="199"/>
      <c r="I223" s="199"/>
      <c r="J223" s="199"/>
      <c r="K223" s="199"/>
      <c r="L223" s="199"/>
      <c r="M223" s="199"/>
      <c r="N223" s="203"/>
      <c r="O223" s="203"/>
      <c r="P223" s="203"/>
      <c r="Q223" s="203"/>
      <c r="R223" s="203"/>
      <c r="S223" s="199"/>
    </row>
    <row r="224" spans="3:19">
      <c r="C224" s="101"/>
      <c r="D224" s="199"/>
      <c r="E224" s="199"/>
      <c r="F224" s="199"/>
      <c r="G224" s="199"/>
      <c r="H224" s="199"/>
      <c r="I224" s="199"/>
      <c r="J224" s="199"/>
      <c r="K224" s="199"/>
      <c r="L224" s="199"/>
      <c r="M224" s="199"/>
      <c r="N224" s="203"/>
      <c r="O224" s="203"/>
      <c r="P224" s="203"/>
      <c r="Q224" s="203"/>
      <c r="R224" s="203"/>
      <c r="S224" s="199"/>
    </row>
    <row r="225" spans="3:19">
      <c r="C225" s="101"/>
      <c r="D225" s="199"/>
      <c r="E225" s="199"/>
      <c r="F225" s="199"/>
      <c r="G225" s="199"/>
      <c r="H225" s="199"/>
      <c r="I225" s="199"/>
      <c r="J225" s="199"/>
      <c r="K225" s="199"/>
      <c r="L225" s="199"/>
      <c r="M225" s="199"/>
      <c r="N225" s="203"/>
      <c r="O225" s="203"/>
      <c r="P225" s="203"/>
      <c r="Q225" s="203"/>
      <c r="R225" s="203"/>
      <c r="S225" s="199"/>
    </row>
    <row r="226" spans="3:19">
      <c r="C226" s="101"/>
      <c r="D226" s="199"/>
      <c r="E226" s="199"/>
      <c r="F226" s="199"/>
      <c r="G226" s="199"/>
      <c r="H226" s="199"/>
      <c r="I226" s="199"/>
      <c r="J226" s="199"/>
      <c r="K226" s="199"/>
      <c r="L226" s="199"/>
      <c r="M226" s="199"/>
      <c r="N226" s="203"/>
      <c r="O226" s="203"/>
      <c r="P226" s="203"/>
      <c r="Q226" s="203"/>
      <c r="R226" s="203"/>
      <c r="S226" s="199"/>
    </row>
    <row r="227" spans="3:19">
      <c r="C227" s="101"/>
      <c r="D227" s="199"/>
      <c r="E227" s="199"/>
      <c r="F227" s="199"/>
      <c r="G227" s="199"/>
      <c r="H227" s="199"/>
      <c r="I227" s="199"/>
      <c r="J227" s="199"/>
      <c r="K227" s="199"/>
      <c r="L227" s="199"/>
      <c r="M227" s="199"/>
      <c r="N227" s="203"/>
      <c r="O227" s="203"/>
      <c r="P227" s="203"/>
      <c r="Q227" s="203"/>
      <c r="R227" s="203"/>
      <c r="S227" s="199"/>
    </row>
    <row r="228" spans="3:19">
      <c r="C228" s="101"/>
      <c r="D228" s="199"/>
      <c r="E228" s="199"/>
      <c r="F228" s="199"/>
      <c r="G228" s="199"/>
      <c r="H228" s="199"/>
      <c r="I228" s="199"/>
      <c r="J228" s="199"/>
      <c r="K228" s="199"/>
      <c r="L228" s="199"/>
      <c r="M228" s="199"/>
      <c r="N228" s="203"/>
      <c r="O228" s="203"/>
      <c r="P228" s="203"/>
      <c r="Q228" s="203"/>
      <c r="R228" s="203"/>
      <c r="S228" s="199"/>
    </row>
    <row r="229" spans="3:19">
      <c r="C229" s="101"/>
      <c r="D229" s="199"/>
      <c r="E229" s="199"/>
      <c r="F229" s="199"/>
      <c r="G229" s="199"/>
      <c r="H229" s="199"/>
      <c r="I229" s="199"/>
      <c r="J229" s="199"/>
      <c r="K229" s="199"/>
      <c r="L229" s="199"/>
      <c r="M229" s="199"/>
      <c r="N229" s="203"/>
      <c r="O229" s="203"/>
      <c r="P229" s="203"/>
      <c r="Q229" s="203"/>
      <c r="R229" s="203"/>
      <c r="S229" s="199"/>
    </row>
    <row r="230" spans="3:19">
      <c r="C230" s="101"/>
      <c r="D230" s="199"/>
      <c r="E230" s="199"/>
      <c r="F230" s="199"/>
      <c r="G230" s="199"/>
      <c r="H230" s="199"/>
      <c r="I230" s="199"/>
      <c r="J230" s="199"/>
      <c r="K230" s="199"/>
      <c r="L230" s="199"/>
      <c r="M230" s="199"/>
      <c r="N230" s="203"/>
      <c r="O230" s="203"/>
      <c r="P230" s="203"/>
      <c r="Q230" s="199"/>
      <c r="R230" s="199"/>
      <c r="S230" s="199"/>
    </row>
    <row r="231" spans="3:19">
      <c r="C231" s="101"/>
      <c r="D231" s="199"/>
      <c r="E231" s="199"/>
      <c r="F231" s="199"/>
      <c r="G231" s="199"/>
      <c r="H231" s="199"/>
      <c r="I231" s="199"/>
      <c r="J231" s="199"/>
      <c r="K231" s="199"/>
      <c r="L231" s="199"/>
      <c r="M231" s="199"/>
      <c r="N231" s="203"/>
      <c r="O231" s="203"/>
      <c r="P231" s="203"/>
      <c r="Q231" s="199"/>
      <c r="R231" s="199"/>
      <c r="S231" s="199"/>
    </row>
    <row r="232" spans="3:19">
      <c r="C232" s="101"/>
      <c r="D232" s="199"/>
      <c r="E232" s="199"/>
      <c r="F232" s="199"/>
      <c r="G232" s="199"/>
      <c r="H232" s="199"/>
      <c r="I232" s="199"/>
      <c r="J232" s="199"/>
      <c r="K232" s="199"/>
      <c r="L232" s="199"/>
      <c r="M232" s="199"/>
      <c r="N232" s="203"/>
      <c r="O232" s="203"/>
      <c r="P232" s="203"/>
      <c r="Q232" s="199"/>
      <c r="R232" s="199"/>
      <c r="S232" s="199"/>
    </row>
    <row r="233" spans="3:19">
      <c r="C233" s="101"/>
      <c r="D233" s="199"/>
      <c r="E233" s="199"/>
      <c r="F233" s="199"/>
      <c r="G233" s="199"/>
      <c r="H233" s="199"/>
      <c r="I233" s="199"/>
      <c r="J233" s="199"/>
      <c r="K233" s="199"/>
      <c r="L233" s="199"/>
      <c r="M233" s="199"/>
      <c r="N233" s="203"/>
      <c r="O233" s="203"/>
      <c r="P233" s="203"/>
      <c r="Q233" s="199"/>
      <c r="R233" s="199"/>
      <c r="S233" s="199"/>
    </row>
    <row r="234" spans="3:19">
      <c r="C234" s="101"/>
      <c r="D234" s="199"/>
      <c r="E234" s="199"/>
      <c r="F234" s="199"/>
      <c r="G234" s="199"/>
      <c r="H234" s="199"/>
      <c r="I234" s="199"/>
      <c r="J234" s="199"/>
      <c r="K234" s="199"/>
      <c r="L234" s="199"/>
      <c r="M234" s="199"/>
      <c r="N234" s="203"/>
      <c r="O234" s="203"/>
      <c r="P234" s="203"/>
      <c r="Q234" s="199"/>
      <c r="R234" s="199"/>
      <c r="S234" s="199"/>
    </row>
    <row r="235" spans="3:19">
      <c r="C235" s="101"/>
      <c r="D235" s="199"/>
      <c r="E235" s="199"/>
      <c r="F235" s="199"/>
      <c r="G235" s="199"/>
      <c r="H235" s="199"/>
      <c r="I235" s="199"/>
      <c r="J235" s="199"/>
      <c r="K235" s="199"/>
      <c r="L235" s="199"/>
      <c r="M235" s="199"/>
      <c r="N235" s="203"/>
      <c r="O235" s="203"/>
      <c r="P235" s="203"/>
      <c r="Q235" s="199"/>
      <c r="R235" s="199"/>
      <c r="S235" s="199"/>
    </row>
    <row r="236" spans="3:19">
      <c r="C236" s="101"/>
      <c r="D236" s="199"/>
      <c r="E236" s="199"/>
      <c r="F236" s="199"/>
      <c r="G236" s="199"/>
      <c r="H236" s="199"/>
      <c r="I236" s="199"/>
      <c r="J236" s="199"/>
      <c r="K236" s="199"/>
      <c r="L236" s="199"/>
      <c r="M236" s="199"/>
      <c r="N236" s="203"/>
      <c r="O236" s="203"/>
      <c r="P236" s="203"/>
      <c r="Q236" s="199"/>
      <c r="R236" s="199"/>
      <c r="S236" s="199"/>
    </row>
    <row r="237" spans="3:19">
      <c r="C237" s="101"/>
      <c r="D237" s="199"/>
      <c r="E237" s="199"/>
      <c r="F237" s="199"/>
      <c r="G237" s="199"/>
      <c r="H237" s="199"/>
      <c r="I237" s="199"/>
      <c r="J237" s="199"/>
      <c r="K237" s="199"/>
      <c r="L237" s="199"/>
      <c r="M237" s="199"/>
      <c r="N237" s="203"/>
      <c r="O237" s="203"/>
      <c r="P237" s="203"/>
      <c r="Q237" s="199"/>
      <c r="R237" s="199"/>
      <c r="S237" s="199"/>
    </row>
    <row r="238" spans="3:19">
      <c r="C238" s="101"/>
      <c r="D238" s="199"/>
      <c r="E238" s="199"/>
      <c r="F238" s="199"/>
      <c r="G238" s="199"/>
      <c r="H238" s="199"/>
      <c r="I238" s="199"/>
      <c r="J238" s="199"/>
      <c r="K238" s="199"/>
      <c r="L238" s="199"/>
      <c r="M238" s="199"/>
      <c r="N238" s="203"/>
      <c r="O238" s="203"/>
      <c r="P238" s="203"/>
      <c r="Q238" s="199"/>
      <c r="R238" s="199"/>
      <c r="S238" s="199"/>
    </row>
    <row r="239" spans="3:19">
      <c r="C239" s="101"/>
      <c r="D239" s="199"/>
      <c r="E239" s="199"/>
      <c r="F239" s="199"/>
      <c r="G239" s="199"/>
      <c r="H239" s="199"/>
      <c r="I239" s="199"/>
      <c r="J239" s="199"/>
      <c r="K239" s="199"/>
      <c r="L239" s="199"/>
      <c r="M239" s="199"/>
      <c r="N239" s="203"/>
      <c r="O239" s="203"/>
      <c r="P239" s="203"/>
      <c r="Q239" s="199"/>
      <c r="R239" s="199"/>
      <c r="S239" s="199"/>
    </row>
    <row r="240" spans="3:19">
      <c r="C240" s="101"/>
      <c r="D240" s="199"/>
      <c r="E240" s="199"/>
      <c r="F240" s="199"/>
      <c r="G240" s="199"/>
      <c r="H240" s="199"/>
      <c r="I240" s="199"/>
      <c r="J240" s="199"/>
      <c r="K240" s="199"/>
      <c r="L240" s="199"/>
      <c r="M240" s="199"/>
      <c r="N240" s="203"/>
      <c r="O240" s="203"/>
      <c r="P240" s="203"/>
      <c r="Q240" s="199"/>
      <c r="R240" s="199"/>
      <c r="S240" s="199"/>
    </row>
    <row r="241" spans="3:19">
      <c r="C241" s="101"/>
      <c r="D241" s="199"/>
      <c r="E241" s="199"/>
      <c r="F241" s="199"/>
      <c r="G241" s="199"/>
      <c r="H241" s="199"/>
      <c r="I241" s="199"/>
      <c r="J241" s="199"/>
      <c r="K241" s="199"/>
      <c r="L241" s="199"/>
      <c r="M241" s="199"/>
      <c r="N241" s="203"/>
      <c r="O241" s="203"/>
      <c r="P241" s="203"/>
      <c r="Q241" s="199"/>
      <c r="R241" s="199"/>
      <c r="S241" s="199"/>
    </row>
    <row r="242" spans="3:19">
      <c r="C242" s="101"/>
      <c r="D242" s="199"/>
      <c r="E242" s="199"/>
      <c r="F242" s="199"/>
      <c r="G242" s="199"/>
      <c r="H242" s="199"/>
      <c r="I242" s="199"/>
      <c r="J242" s="199"/>
      <c r="K242" s="199"/>
      <c r="L242" s="199"/>
      <c r="M242" s="199"/>
      <c r="N242" s="203"/>
      <c r="O242" s="203"/>
      <c r="P242" s="203"/>
      <c r="Q242" s="199"/>
      <c r="R242" s="199"/>
      <c r="S242" s="199"/>
    </row>
    <row r="243" spans="3:19">
      <c r="C243" s="101"/>
      <c r="D243" s="199"/>
      <c r="E243" s="199"/>
      <c r="F243" s="199"/>
      <c r="G243" s="199"/>
      <c r="H243" s="199"/>
      <c r="I243" s="199"/>
      <c r="J243" s="199"/>
      <c r="K243" s="199"/>
      <c r="L243" s="199"/>
      <c r="M243" s="199"/>
      <c r="N243" s="203"/>
      <c r="O243" s="203"/>
      <c r="P243" s="203"/>
      <c r="Q243" s="199"/>
      <c r="R243" s="199"/>
      <c r="S243" s="199"/>
    </row>
    <row r="244" spans="3:19">
      <c r="C244" s="101"/>
      <c r="D244" s="199"/>
      <c r="E244" s="199"/>
      <c r="F244" s="199"/>
      <c r="G244" s="199"/>
      <c r="H244" s="199"/>
      <c r="I244" s="199"/>
      <c r="J244" s="199"/>
      <c r="K244" s="199"/>
      <c r="L244" s="199"/>
      <c r="M244" s="199"/>
      <c r="N244" s="203"/>
      <c r="O244" s="203"/>
      <c r="P244" s="203"/>
      <c r="Q244" s="199"/>
      <c r="R244" s="199"/>
      <c r="S244" s="199"/>
    </row>
    <row r="245" spans="3:19">
      <c r="C245" s="101"/>
      <c r="D245" s="199"/>
      <c r="E245" s="199"/>
      <c r="F245" s="199"/>
      <c r="G245" s="199"/>
      <c r="H245" s="199"/>
      <c r="I245" s="199"/>
      <c r="J245" s="199"/>
      <c r="K245" s="199"/>
      <c r="L245" s="199"/>
      <c r="M245" s="199"/>
      <c r="N245" s="203"/>
      <c r="O245" s="203"/>
      <c r="P245" s="203"/>
      <c r="Q245" s="199"/>
      <c r="R245" s="199"/>
      <c r="S245" s="199"/>
    </row>
    <row r="246" spans="3:19">
      <c r="C246" s="101"/>
      <c r="D246" s="199"/>
      <c r="E246" s="199"/>
      <c r="F246" s="199"/>
      <c r="G246" s="199"/>
      <c r="H246" s="199"/>
      <c r="I246" s="199"/>
      <c r="J246" s="199"/>
      <c r="K246" s="199"/>
      <c r="L246" s="199"/>
      <c r="M246" s="199"/>
      <c r="N246" s="203"/>
      <c r="O246" s="203"/>
      <c r="P246" s="203"/>
      <c r="Q246" s="199"/>
      <c r="R246" s="199"/>
      <c r="S246" s="199"/>
    </row>
    <row r="247" spans="3:19">
      <c r="C247" s="101"/>
      <c r="D247" s="199"/>
      <c r="E247" s="199"/>
      <c r="F247" s="199"/>
      <c r="G247" s="199"/>
      <c r="H247" s="199"/>
      <c r="I247" s="199"/>
      <c r="J247" s="199"/>
      <c r="K247" s="199"/>
      <c r="L247" s="199"/>
      <c r="M247" s="199"/>
      <c r="N247" s="203"/>
      <c r="O247" s="203"/>
      <c r="P247" s="203"/>
      <c r="Q247" s="199"/>
      <c r="R247" s="199"/>
      <c r="S247" s="199"/>
    </row>
    <row r="248" spans="3:19">
      <c r="C248" s="101"/>
      <c r="D248" s="199"/>
      <c r="E248" s="199"/>
      <c r="F248" s="199"/>
      <c r="G248" s="199"/>
      <c r="H248" s="199"/>
      <c r="I248" s="199"/>
      <c r="J248" s="199"/>
      <c r="K248" s="199"/>
      <c r="L248" s="199"/>
      <c r="M248" s="199"/>
      <c r="N248" s="203"/>
      <c r="O248" s="203"/>
      <c r="P248" s="203"/>
      <c r="Q248" s="199"/>
      <c r="R248" s="199"/>
      <c r="S248" s="199"/>
    </row>
    <row r="249" spans="3:19">
      <c r="C249" s="101"/>
      <c r="D249" s="199"/>
      <c r="E249" s="199"/>
      <c r="F249" s="199"/>
      <c r="G249" s="199"/>
      <c r="H249" s="199"/>
      <c r="I249" s="199"/>
      <c r="J249" s="199"/>
      <c r="K249" s="199"/>
      <c r="L249" s="199"/>
      <c r="M249" s="199"/>
      <c r="N249" s="203"/>
      <c r="O249" s="203"/>
      <c r="P249" s="203"/>
      <c r="Q249" s="199"/>
      <c r="R249" s="199"/>
      <c r="S249" s="199"/>
    </row>
    <row r="250" spans="3:19">
      <c r="C250" s="101"/>
      <c r="D250" s="199"/>
      <c r="E250" s="199"/>
      <c r="F250" s="199"/>
      <c r="G250" s="199"/>
      <c r="H250" s="199"/>
      <c r="I250" s="199"/>
      <c r="J250" s="199"/>
      <c r="K250" s="199"/>
      <c r="L250" s="199"/>
      <c r="M250" s="199"/>
      <c r="N250" s="203"/>
      <c r="O250" s="203"/>
      <c r="P250" s="203"/>
      <c r="Q250" s="199"/>
      <c r="R250" s="199"/>
      <c r="S250" s="199"/>
    </row>
    <row r="251" spans="3:19">
      <c r="C251" s="101"/>
      <c r="D251" s="199"/>
      <c r="E251" s="199"/>
      <c r="F251" s="199"/>
      <c r="G251" s="199"/>
      <c r="H251" s="199"/>
      <c r="I251" s="199"/>
      <c r="J251" s="199"/>
      <c r="K251" s="199"/>
      <c r="L251" s="199"/>
      <c r="M251" s="199"/>
      <c r="N251" s="203"/>
      <c r="O251" s="203"/>
      <c r="P251" s="203"/>
      <c r="Q251" s="199"/>
      <c r="R251" s="199"/>
      <c r="S251" s="199"/>
    </row>
    <row r="252" spans="3:19">
      <c r="C252" s="101"/>
      <c r="D252" s="199"/>
      <c r="E252" s="199"/>
      <c r="F252" s="199"/>
      <c r="G252" s="199"/>
      <c r="H252" s="199"/>
      <c r="I252" s="199"/>
      <c r="J252" s="199"/>
      <c r="K252" s="199"/>
      <c r="L252" s="199"/>
      <c r="M252" s="199"/>
      <c r="N252" s="203"/>
      <c r="O252" s="203"/>
      <c r="P252" s="203"/>
      <c r="Q252" s="199"/>
      <c r="R252" s="199"/>
      <c r="S252" s="199"/>
    </row>
    <row r="253" spans="3:19">
      <c r="C253" s="101"/>
      <c r="D253" s="199"/>
      <c r="E253" s="199"/>
      <c r="F253" s="199"/>
      <c r="G253" s="199"/>
      <c r="H253" s="199"/>
      <c r="I253" s="199"/>
      <c r="J253" s="199"/>
      <c r="K253" s="199"/>
      <c r="L253" s="199"/>
      <c r="M253" s="199"/>
      <c r="N253" s="203"/>
      <c r="O253" s="203"/>
      <c r="P253" s="203"/>
      <c r="Q253" s="199"/>
      <c r="R253" s="199"/>
      <c r="S253" s="199"/>
    </row>
    <row r="254" spans="3:19">
      <c r="C254" s="101"/>
      <c r="D254" s="199"/>
      <c r="E254" s="199"/>
      <c r="F254" s="199"/>
      <c r="G254" s="199"/>
      <c r="H254" s="199"/>
      <c r="I254" s="199"/>
      <c r="J254" s="199"/>
      <c r="K254" s="199"/>
      <c r="L254" s="199"/>
      <c r="M254" s="199"/>
      <c r="N254" s="203"/>
      <c r="O254" s="203"/>
      <c r="P254" s="203"/>
      <c r="Q254" s="199"/>
      <c r="R254" s="199"/>
      <c r="S254" s="199"/>
    </row>
    <row r="255" spans="3:19">
      <c r="C255" s="101"/>
      <c r="D255" s="199"/>
      <c r="E255" s="199"/>
      <c r="F255" s="199"/>
      <c r="G255" s="199"/>
      <c r="H255" s="199"/>
      <c r="I255" s="199"/>
      <c r="J255" s="199"/>
      <c r="K255" s="199"/>
      <c r="L255" s="199"/>
      <c r="M255" s="199"/>
      <c r="N255" s="203"/>
      <c r="O255" s="203"/>
      <c r="P255" s="203"/>
      <c r="Q255" s="199"/>
      <c r="R255" s="199"/>
      <c r="S255" s="199"/>
    </row>
    <row r="256" spans="3:19">
      <c r="C256" s="101"/>
      <c r="D256" s="199"/>
      <c r="E256" s="199"/>
      <c r="F256" s="199"/>
      <c r="G256" s="199"/>
      <c r="H256" s="199"/>
      <c r="I256" s="199"/>
      <c r="J256" s="199"/>
      <c r="K256" s="199"/>
      <c r="L256" s="199"/>
      <c r="M256" s="199"/>
      <c r="N256" s="203"/>
      <c r="O256" s="203"/>
      <c r="P256" s="203"/>
      <c r="Q256" s="199"/>
      <c r="R256" s="199"/>
      <c r="S256" s="199"/>
    </row>
    <row r="257" spans="3:19">
      <c r="C257" s="101"/>
      <c r="D257" s="199"/>
      <c r="E257" s="199"/>
      <c r="F257" s="199"/>
      <c r="G257" s="199"/>
      <c r="H257" s="199"/>
      <c r="I257" s="199"/>
      <c r="J257" s="199"/>
      <c r="K257" s="199"/>
      <c r="L257" s="199"/>
      <c r="M257" s="199"/>
      <c r="N257" s="203"/>
      <c r="O257" s="203"/>
      <c r="P257" s="203"/>
      <c r="Q257" s="199"/>
      <c r="R257" s="199"/>
      <c r="S257" s="199"/>
    </row>
    <row r="258" spans="3:19">
      <c r="C258" s="101"/>
      <c r="D258" s="199"/>
      <c r="E258" s="199"/>
      <c r="F258" s="199"/>
      <c r="G258" s="199"/>
      <c r="H258" s="199"/>
      <c r="I258" s="199"/>
      <c r="J258" s="199"/>
      <c r="K258" s="199"/>
      <c r="L258" s="199"/>
      <c r="M258" s="199"/>
      <c r="N258" s="203"/>
      <c r="O258" s="203"/>
      <c r="P258" s="203"/>
      <c r="Q258" s="199"/>
      <c r="R258" s="199"/>
      <c r="S258" s="199"/>
    </row>
    <row r="259" spans="3:19">
      <c r="C259" s="101"/>
      <c r="D259" s="199"/>
      <c r="E259" s="199"/>
      <c r="F259" s="199"/>
      <c r="G259" s="199"/>
      <c r="H259" s="199"/>
      <c r="I259" s="199"/>
      <c r="J259" s="199"/>
      <c r="K259" s="199"/>
      <c r="L259" s="199"/>
      <c r="M259" s="199"/>
      <c r="N259" s="203"/>
      <c r="O259" s="203"/>
      <c r="P259" s="203"/>
      <c r="Q259" s="199"/>
      <c r="R259" s="199"/>
      <c r="S259" s="199"/>
    </row>
    <row r="260" spans="3:19">
      <c r="C260" s="101"/>
      <c r="D260" s="199"/>
      <c r="E260" s="199"/>
      <c r="F260" s="199"/>
      <c r="G260" s="199"/>
      <c r="H260" s="199"/>
      <c r="I260" s="199"/>
      <c r="J260" s="199"/>
      <c r="K260" s="199"/>
      <c r="L260" s="199"/>
      <c r="M260" s="199"/>
      <c r="N260" s="203"/>
      <c r="O260" s="203"/>
      <c r="P260" s="203"/>
      <c r="Q260" s="199"/>
      <c r="R260" s="199"/>
      <c r="S260" s="199"/>
    </row>
    <row r="261" spans="3:19">
      <c r="C261" s="101"/>
      <c r="D261" s="199"/>
      <c r="E261" s="199"/>
      <c r="F261" s="199"/>
      <c r="G261" s="199"/>
      <c r="H261" s="199"/>
      <c r="I261" s="199"/>
      <c r="J261" s="199"/>
      <c r="K261" s="199"/>
      <c r="L261" s="199"/>
      <c r="M261" s="199"/>
      <c r="N261" s="203"/>
      <c r="O261" s="203"/>
      <c r="P261" s="203"/>
      <c r="Q261" s="199"/>
      <c r="R261" s="199"/>
      <c r="S261" s="199"/>
    </row>
    <row r="262" spans="3:19">
      <c r="C262" s="101"/>
      <c r="D262" s="199"/>
      <c r="E262" s="199"/>
      <c r="F262" s="199"/>
      <c r="G262" s="199"/>
      <c r="H262" s="199"/>
      <c r="I262" s="199"/>
      <c r="J262" s="199"/>
      <c r="K262" s="199"/>
      <c r="L262" s="199"/>
      <c r="M262" s="199"/>
      <c r="N262" s="203"/>
      <c r="O262" s="203"/>
      <c r="P262" s="203"/>
      <c r="Q262" s="199"/>
      <c r="R262" s="199"/>
      <c r="S262" s="199"/>
    </row>
    <row r="263" spans="3:19">
      <c r="C263" s="101"/>
      <c r="D263" s="199"/>
      <c r="E263" s="199"/>
      <c r="F263" s="199"/>
      <c r="G263" s="199"/>
      <c r="H263" s="199"/>
      <c r="I263" s="199"/>
      <c r="J263" s="199"/>
      <c r="K263" s="199"/>
      <c r="L263" s="199"/>
      <c r="M263" s="199"/>
      <c r="N263" s="203"/>
      <c r="O263" s="203"/>
      <c r="P263" s="203"/>
      <c r="Q263" s="199"/>
      <c r="R263" s="199"/>
      <c r="S263" s="199"/>
    </row>
    <row r="264" spans="3:19">
      <c r="C264" s="101"/>
      <c r="D264" s="199"/>
      <c r="E264" s="199"/>
      <c r="F264" s="199"/>
      <c r="G264" s="199"/>
      <c r="H264" s="199"/>
      <c r="I264" s="199"/>
      <c r="J264" s="199"/>
      <c r="K264" s="199"/>
      <c r="L264" s="199"/>
      <c r="M264" s="199"/>
      <c r="N264" s="203"/>
      <c r="O264" s="203"/>
      <c r="P264" s="203"/>
      <c r="Q264" s="199"/>
      <c r="R264" s="199"/>
      <c r="S264" s="199"/>
    </row>
    <row r="265" spans="3:19">
      <c r="C265" s="101"/>
      <c r="D265" s="199"/>
      <c r="E265" s="199"/>
      <c r="F265" s="199"/>
      <c r="G265" s="199"/>
      <c r="H265" s="199"/>
      <c r="I265" s="199"/>
      <c r="J265" s="199"/>
      <c r="K265" s="199"/>
      <c r="L265" s="199"/>
      <c r="M265" s="199"/>
      <c r="N265" s="203"/>
      <c r="O265" s="203"/>
      <c r="P265" s="203"/>
      <c r="Q265" s="199"/>
      <c r="R265" s="199"/>
      <c r="S265" s="199"/>
    </row>
    <row r="266" spans="3:19">
      <c r="C266" s="101"/>
      <c r="D266" s="199"/>
      <c r="E266" s="199"/>
      <c r="F266" s="199"/>
      <c r="G266" s="199"/>
      <c r="H266" s="199"/>
      <c r="I266" s="199"/>
      <c r="J266" s="199"/>
      <c r="K266" s="199"/>
      <c r="L266" s="199"/>
      <c r="M266" s="199"/>
      <c r="N266" s="203"/>
      <c r="O266" s="203"/>
      <c r="P266" s="203"/>
      <c r="Q266" s="199"/>
      <c r="R266" s="199"/>
      <c r="S266" s="199"/>
    </row>
    <row r="267" spans="3:19">
      <c r="C267" s="101"/>
      <c r="D267" s="199"/>
      <c r="E267" s="199"/>
      <c r="F267" s="199"/>
      <c r="G267" s="199"/>
      <c r="H267" s="199"/>
      <c r="I267" s="199"/>
      <c r="J267" s="199"/>
      <c r="K267" s="199"/>
      <c r="L267" s="199"/>
      <c r="M267" s="199"/>
      <c r="N267" s="203"/>
      <c r="O267" s="203"/>
      <c r="P267" s="203"/>
      <c r="Q267" s="199"/>
      <c r="R267" s="199"/>
      <c r="S267" s="199"/>
    </row>
    <row r="268" spans="3:19">
      <c r="C268" s="101"/>
      <c r="D268" s="199"/>
      <c r="E268" s="199"/>
      <c r="F268" s="199"/>
      <c r="G268" s="199"/>
      <c r="H268" s="199"/>
      <c r="I268" s="199"/>
      <c r="J268" s="199"/>
      <c r="K268" s="199"/>
      <c r="L268" s="199"/>
      <c r="M268" s="199"/>
      <c r="N268" s="203"/>
      <c r="O268" s="203"/>
      <c r="P268" s="203"/>
      <c r="Q268" s="199"/>
      <c r="R268" s="199"/>
      <c r="S268" s="199"/>
    </row>
    <row r="269" spans="3:19">
      <c r="C269" s="101"/>
      <c r="D269" s="199"/>
      <c r="E269" s="199"/>
      <c r="F269" s="199"/>
      <c r="G269" s="199"/>
      <c r="H269" s="199"/>
      <c r="I269" s="199"/>
      <c r="J269" s="199"/>
      <c r="K269" s="199"/>
      <c r="L269" s="199"/>
      <c r="M269" s="199"/>
      <c r="N269" s="203"/>
      <c r="O269" s="203"/>
      <c r="P269" s="203"/>
      <c r="Q269" s="199"/>
      <c r="R269" s="199"/>
      <c r="S269" s="199"/>
    </row>
    <row r="270" spans="3:19">
      <c r="C270" s="101"/>
      <c r="D270" s="199"/>
      <c r="E270" s="199"/>
      <c r="F270" s="199"/>
      <c r="G270" s="199"/>
      <c r="H270" s="199"/>
      <c r="I270" s="199"/>
      <c r="J270" s="199"/>
      <c r="K270" s="199"/>
      <c r="L270" s="199"/>
      <c r="M270" s="199"/>
      <c r="N270" s="203"/>
      <c r="O270" s="203"/>
      <c r="P270" s="203"/>
      <c r="Q270" s="199"/>
      <c r="R270" s="199"/>
      <c r="S270" s="199"/>
    </row>
    <row r="271" spans="3:19">
      <c r="C271" s="101"/>
      <c r="D271" s="199"/>
      <c r="E271" s="199"/>
      <c r="F271" s="199"/>
      <c r="G271" s="199"/>
      <c r="H271" s="199"/>
      <c r="I271" s="199"/>
      <c r="J271" s="199"/>
      <c r="K271" s="199"/>
      <c r="L271" s="199"/>
      <c r="M271" s="199"/>
      <c r="N271" s="203"/>
      <c r="O271" s="203"/>
      <c r="P271" s="203"/>
      <c r="Q271" s="199"/>
      <c r="R271" s="199"/>
      <c r="S271" s="199"/>
    </row>
    <row r="272" spans="3:19">
      <c r="C272" s="101"/>
      <c r="D272" s="199"/>
      <c r="E272" s="199"/>
      <c r="F272" s="199"/>
      <c r="G272" s="199"/>
      <c r="H272" s="199"/>
      <c r="I272" s="199"/>
      <c r="J272" s="199"/>
      <c r="K272" s="199"/>
      <c r="L272" s="199"/>
      <c r="M272" s="199"/>
      <c r="N272" s="203"/>
      <c r="O272" s="203"/>
      <c r="P272" s="203"/>
      <c r="Q272" s="199"/>
      <c r="R272" s="199"/>
      <c r="S272" s="199"/>
    </row>
    <row r="273" spans="3:19">
      <c r="C273" s="101"/>
      <c r="D273" s="199"/>
      <c r="E273" s="199"/>
      <c r="F273" s="199"/>
      <c r="G273" s="199"/>
      <c r="H273" s="199"/>
      <c r="I273" s="199"/>
      <c r="J273" s="199"/>
      <c r="K273" s="199"/>
      <c r="L273" s="199"/>
      <c r="M273" s="199"/>
      <c r="N273" s="203"/>
      <c r="O273" s="203"/>
      <c r="P273" s="203"/>
      <c r="Q273" s="199"/>
      <c r="R273" s="199"/>
      <c r="S273" s="199"/>
    </row>
    <row r="274" spans="3:19">
      <c r="C274" s="101"/>
      <c r="D274" s="199"/>
      <c r="E274" s="199"/>
      <c r="F274" s="199"/>
      <c r="G274" s="199"/>
      <c r="H274" s="199"/>
      <c r="I274" s="199"/>
      <c r="J274" s="199"/>
      <c r="K274" s="199"/>
      <c r="L274" s="199"/>
      <c r="M274" s="199"/>
      <c r="N274" s="203"/>
      <c r="O274" s="203"/>
      <c r="P274" s="203"/>
      <c r="Q274" s="199"/>
      <c r="R274" s="199"/>
      <c r="S274" s="199"/>
    </row>
    <row r="275" spans="3:19">
      <c r="C275" s="101"/>
      <c r="D275" s="199"/>
      <c r="E275" s="199"/>
      <c r="F275" s="199"/>
      <c r="G275" s="199"/>
      <c r="H275" s="199"/>
      <c r="I275" s="199"/>
      <c r="J275" s="199"/>
      <c r="K275" s="199"/>
      <c r="L275" s="199"/>
      <c r="M275" s="199"/>
      <c r="N275" s="203"/>
      <c r="O275" s="203"/>
      <c r="P275" s="203"/>
      <c r="Q275" s="199"/>
      <c r="R275" s="199"/>
      <c r="S275" s="199"/>
    </row>
    <row r="276" spans="3:19">
      <c r="C276" s="101"/>
      <c r="D276" s="199"/>
      <c r="E276" s="199"/>
      <c r="F276" s="199"/>
      <c r="G276" s="199"/>
      <c r="H276" s="199"/>
      <c r="I276" s="199"/>
      <c r="J276" s="199"/>
      <c r="K276" s="199"/>
      <c r="L276" s="199"/>
      <c r="M276" s="199"/>
      <c r="N276" s="203"/>
      <c r="O276" s="203"/>
      <c r="P276" s="203"/>
      <c r="Q276" s="199"/>
      <c r="R276" s="199"/>
      <c r="S276" s="199"/>
    </row>
    <row r="277" spans="3:19">
      <c r="C277" s="101"/>
      <c r="D277" s="199"/>
      <c r="E277" s="199"/>
      <c r="F277" s="199"/>
      <c r="G277" s="199"/>
      <c r="H277" s="199"/>
      <c r="I277" s="199"/>
      <c r="J277" s="199"/>
      <c r="K277" s="199"/>
      <c r="L277" s="199"/>
      <c r="M277" s="199"/>
      <c r="N277" s="203"/>
      <c r="O277" s="203"/>
      <c r="P277" s="203"/>
      <c r="Q277" s="199"/>
      <c r="R277" s="199"/>
      <c r="S277" s="199"/>
    </row>
    <row r="278" spans="3:19">
      <c r="C278" s="101"/>
      <c r="D278" s="199"/>
      <c r="E278" s="199"/>
      <c r="F278" s="199"/>
      <c r="G278" s="199"/>
      <c r="H278" s="199"/>
      <c r="I278" s="199"/>
      <c r="J278" s="199"/>
      <c r="K278" s="199"/>
      <c r="L278" s="199"/>
      <c r="M278" s="199"/>
      <c r="N278" s="203"/>
      <c r="O278" s="203"/>
      <c r="P278" s="203"/>
      <c r="Q278" s="199"/>
      <c r="R278" s="199"/>
      <c r="S278" s="199"/>
    </row>
    <row r="279" spans="3:19">
      <c r="C279" s="101"/>
      <c r="D279" s="199"/>
      <c r="E279" s="199"/>
      <c r="F279" s="199"/>
      <c r="G279" s="199"/>
      <c r="H279" s="199"/>
      <c r="I279" s="199"/>
      <c r="J279" s="199"/>
      <c r="K279" s="199"/>
      <c r="L279" s="199"/>
      <c r="M279" s="199"/>
      <c r="N279" s="203"/>
      <c r="O279" s="203"/>
      <c r="P279" s="203"/>
      <c r="Q279" s="199"/>
      <c r="R279" s="199"/>
      <c r="S279" s="199"/>
    </row>
    <row r="280" spans="3:19">
      <c r="C280" s="101"/>
      <c r="D280" s="199"/>
      <c r="E280" s="199"/>
      <c r="F280" s="199"/>
      <c r="G280" s="199"/>
      <c r="H280" s="199"/>
      <c r="I280" s="199"/>
      <c r="J280" s="199"/>
      <c r="K280" s="199"/>
      <c r="L280" s="199"/>
      <c r="M280" s="199"/>
      <c r="N280" s="203"/>
      <c r="O280" s="203"/>
      <c r="P280" s="203"/>
      <c r="Q280" s="199"/>
      <c r="R280" s="199"/>
      <c r="S280" s="199"/>
    </row>
    <row r="281" spans="3:19">
      <c r="C281" s="101"/>
      <c r="D281" s="199"/>
      <c r="E281" s="199"/>
      <c r="F281" s="199"/>
      <c r="G281" s="199"/>
      <c r="H281" s="199"/>
      <c r="I281" s="199"/>
      <c r="J281" s="199"/>
      <c r="K281" s="199"/>
      <c r="L281" s="199"/>
      <c r="M281" s="199"/>
      <c r="N281" s="203"/>
      <c r="O281" s="203"/>
      <c r="P281" s="203"/>
      <c r="Q281" s="199"/>
      <c r="R281" s="199"/>
      <c r="S281" s="199"/>
    </row>
    <row r="282" spans="3:19">
      <c r="C282" s="101"/>
      <c r="D282" s="199"/>
      <c r="E282" s="199"/>
      <c r="F282" s="199"/>
      <c r="G282" s="199"/>
      <c r="H282" s="199"/>
      <c r="I282" s="199"/>
      <c r="J282" s="199"/>
      <c r="K282" s="199"/>
      <c r="L282" s="199"/>
      <c r="M282" s="199"/>
      <c r="N282" s="203"/>
      <c r="O282" s="203"/>
      <c r="P282" s="203"/>
      <c r="Q282" s="199"/>
      <c r="R282" s="199"/>
      <c r="S282" s="199"/>
    </row>
    <row r="283" spans="3:19">
      <c r="C283" s="101"/>
      <c r="D283" s="199"/>
      <c r="E283" s="199"/>
      <c r="F283" s="199"/>
      <c r="G283" s="199"/>
      <c r="H283" s="199"/>
      <c r="I283" s="199"/>
      <c r="J283" s="199"/>
      <c r="K283" s="199"/>
      <c r="L283" s="199"/>
      <c r="M283" s="199"/>
      <c r="N283" s="203"/>
      <c r="O283" s="203"/>
      <c r="P283" s="203"/>
      <c r="Q283" s="199"/>
      <c r="R283" s="199"/>
      <c r="S283" s="199"/>
    </row>
    <row r="284" spans="3:19">
      <c r="C284" s="101"/>
      <c r="D284" s="199"/>
      <c r="E284" s="199"/>
      <c r="F284" s="199"/>
      <c r="G284" s="199"/>
      <c r="H284" s="199"/>
      <c r="I284" s="199"/>
      <c r="J284" s="199"/>
      <c r="K284" s="199"/>
      <c r="L284" s="199"/>
      <c r="M284" s="199"/>
      <c r="N284" s="203"/>
      <c r="O284" s="203"/>
      <c r="P284" s="203"/>
      <c r="Q284" s="199"/>
      <c r="R284" s="199"/>
      <c r="S284" s="199"/>
    </row>
    <row r="285" spans="3:19">
      <c r="C285" s="101"/>
      <c r="D285" s="199"/>
      <c r="E285" s="199"/>
      <c r="F285" s="199"/>
      <c r="G285" s="199"/>
      <c r="H285" s="199"/>
      <c r="I285" s="199"/>
      <c r="J285" s="199"/>
      <c r="K285" s="199"/>
      <c r="L285" s="199"/>
      <c r="M285" s="199"/>
      <c r="N285" s="203"/>
      <c r="O285" s="203"/>
      <c r="P285" s="203"/>
      <c r="Q285" s="199"/>
      <c r="R285" s="199"/>
      <c r="S285" s="199"/>
    </row>
    <row r="286" spans="3:19">
      <c r="C286" s="101"/>
      <c r="D286" s="199"/>
      <c r="E286" s="199"/>
      <c r="F286" s="199"/>
      <c r="G286" s="199"/>
      <c r="H286" s="199"/>
      <c r="I286" s="199"/>
      <c r="J286" s="199"/>
      <c r="K286" s="199"/>
      <c r="L286" s="199"/>
      <c r="M286" s="199"/>
      <c r="N286" s="203"/>
      <c r="O286" s="203"/>
      <c r="P286" s="203"/>
      <c r="Q286" s="199"/>
      <c r="R286" s="199"/>
      <c r="S286" s="199"/>
    </row>
    <row r="287" spans="3:19">
      <c r="C287" s="101"/>
      <c r="D287" s="199"/>
      <c r="E287" s="199"/>
      <c r="F287" s="199"/>
      <c r="G287" s="199"/>
      <c r="H287" s="199"/>
      <c r="I287" s="199"/>
      <c r="J287" s="199"/>
      <c r="K287" s="199"/>
      <c r="L287" s="199"/>
      <c r="M287" s="199"/>
      <c r="N287" s="203"/>
      <c r="O287" s="203"/>
      <c r="P287" s="203"/>
      <c r="Q287" s="199"/>
      <c r="R287" s="199"/>
      <c r="S287" s="199"/>
    </row>
    <row r="288" spans="3:19">
      <c r="C288" s="101"/>
      <c r="D288" s="199"/>
      <c r="E288" s="199"/>
      <c r="F288" s="199"/>
      <c r="G288" s="199"/>
      <c r="H288" s="199"/>
      <c r="I288" s="199"/>
      <c r="J288" s="199"/>
      <c r="K288" s="199"/>
      <c r="L288" s="199"/>
      <c r="M288" s="199"/>
      <c r="N288" s="203"/>
      <c r="O288" s="203"/>
      <c r="P288" s="203"/>
      <c r="Q288" s="199"/>
      <c r="R288" s="199"/>
      <c r="S288" s="199"/>
    </row>
    <row r="289" spans="3:19">
      <c r="C289" s="101"/>
      <c r="D289" s="199"/>
      <c r="E289" s="199"/>
      <c r="F289" s="199"/>
      <c r="G289" s="199"/>
      <c r="H289" s="199"/>
      <c r="I289" s="199"/>
      <c r="J289" s="199"/>
      <c r="K289" s="199"/>
      <c r="L289" s="199"/>
      <c r="M289" s="199"/>
      <c r="N289" s="203"/>
      <c r="O289" s="203"/>
      <c r="P289" s="203"/>
      <c r="Q289" s="199"/>
      <c r="R289" s="199"/>
      <c r="S289" s="199"/>
    </row>
    <row r="290" spans="3:19">
      <c r="C290" s="101"/>
      <c r="D290" s="199"/>
      <c r="E290" s="199"/>
      <c r="F290" s="199"/>
      <c r="G290" s="199"/>
      <c r="H290" s="199"/>
      <c r="I290" s="199"/>
      <c r="J290" s="199"/>
      <c r="K290" s="199"/>
      <c r="L290" s="199"/>
      <c r="M290" s="199"/>
      <c r="N290" s="203"/>
      <c r="O290" s="203"/>
      <c r="P290" s="203"/>
      <c r="Q290" s="199"/>
      <c r="R290" s="199"/>
      <c r="S290" s="199"/>
    </row>
    <row r="291" spans="3:19">
      <c r="C291" s="101"/>
      <c r="D291" s="199"/>
      <c r="E291" s="199"/>
      <c r="F291" s="199"/>
      <c r="G291" s="199"/>
      <c r="H291" s="199"/>
      <c r="I291" s="199"/>
      <c r="J291" s="199"/>
      <c r="K291" s="199"/>
      <c r="L291" s="199"/>
      <c r="M291" s="199"/>
      <c r="N291" s="203"/>
      <c r="O291" s="203"/>
      <c r="P291" s="203"/>
      <c r="Q291" s="199"/>
      <c r="R291" s="199"/>
      <c r="S291" s="199"/>
    </row>
    <row r="292" spans="3:19">
      <c r="C292" s="101"/>
      <c r="D292" s="199"/>
      <c r="E292" s="199"/>
      <c r="F292" s="199"/>
      <c r="G292" s="199"/>
      <c r="H292" s="199"/>
      <c r="I292" s="199"/>
      <c r="J292" s="199"/>
      <c r="K292" s="199"/>
      <c r="L292" s="199"/>
      <c r="M292" s="199"/>
      <c r="N292" s="203"/>
      <c r="O292" s="203"/>
      <c r="P292" s="203"/>
      <c r="Q292" s="199"/>
      <c r="R292" s="199"/>
      <c r="S292" s="199"/>
    </row>
    <row r="293" spans="3:19">
      <c r="C293" s="101"/>
      <c r="D293" s="199"/>
      <c r="E293" s="199"/>
      <c r="F293" s="199"/>
      <c r="G293" s="199"/>
      <c r="H293" s="199"/>
      <c r="I293" s="199"/>
      <c r="J293" s="199"/>
      <c r="K293" s="199"/>
      <c r="L293" s="199"/>
      <c r="M293" s="199"/>
      <c r="N293" s="203"/>
      <c r="O293" s="203"/>
      <c r="P293" s="203"/>
      <c r="Q293" s="199"/>
      <c r="R293" s="199"/>
      <c r="S293" s="199"/>
    </row>
    <row r="294" spans="3:19">
      <c r="C294" s="101"/>
      <c r="D294" s="199"/>
      <c r="E294" s="199"/>
      <c r="F294" s="199"/>
      <c r="G294" s="199"/>
      <c r="H294" s="199"/>
      <c r="I294" s="199"/>
      <c r="J294" s="199"/>
      <c r="K294" s="199"/>
      <c r="L294" s="199"/>
      <c r="M294" s="199"/>
      <c r="N294" s="203"/>
      <c r="O294" s="203"/>
      <c r="P294" s="203"/>
      <c r="Q294" s="199"/>
      <c r="R294" s="199"/>
      <c r="S294" s="199"/>
    </row>
    <row r="295" spans="3:19">
      <c r="C295" s="101"/>
      <c r="D295" s="199"/>
      <c r="E295" s="199"/>
      <c r="F295" s="199"/>
      <c r="G295" s="199"/>
      <c r="H295" s="199"/>
      <c r="I295" s="199"/>
      <c r="J295" s="199"/>
      <c r="K295" s="199"/>
      <c r="L295" s="199"/>
      <c r="M295" s="199"/>
      <c r="N295" s="203"/>
      <c r="O295" s="203"/>
      <c r="P295" s="203"/>
      <c r="Q295" s="199"/>
      <c r="R295" s="199"/>
      <c r="S295" s="199"/>
    </row>
    <row r="296" spans="3:19">
      <c r="C296" s="101"/>
      <c r="D296" s="199"/>
      <c r="E296" s="199"/>
      <c r="F296" s="199"/>
      <c r="G296" s="199"/>
      <c r="H296" s="199"/>
      <c r="I296" s="199"/>
      <c r="J296" s="199"/>
      <c r="K296" s="199"/>
      <c r="L296" s="199"/>
      <c r="M296" s="199"/>
      <c r="N296" s="203"/>
      <c r="O296" s="203"/>
      <c r="P296" s="203"/>
      <c r="Q296" s="199"/>
      <c r="R296" s="199"/>
      <c r="S296" s="199"/>
    </row>
    <row r="297" spans="3:19">
      <c r="C297" s="101"/>
      <c r="D297" s="199"/>
      <c r="E297" s="199"/>
      <c r="F297" s="199"/>
      <c r="G297" s="199"/>
      <c r="H297" s="199"/>
      <c r="I297" s="199"/>
      <c r="J297" s="199"/>
      <c r="K297" s="199"/>
      <c r="L297" s="199"/>
      <c r="M297" s="199"/>
      <c r="N297" s="203"/>
      <c r="O297" s="203"/>
      <c r="P297" s="203"/>
      <c r="Q297" s="199"/>
      <c r="R297" s="199"/>
      <c r="S297" s="199"/>
    </row>
    <row r="298" spans="3:19">
      <c r="C298" s="101"/>
      <c r="D298" s="199"/>
      <c r="E298" s="199"/>
      <c r="F298" s="199"/>
      <c r="G298" s="199"/>
      <c r="H298" s="199"/>
      <c r="I298" s="199"/>
      <c r="J298" s="199"/>
      <c r="K298" s="199"/>
      <c r="L298" s="199"/>
      <c r="M298" s="199"/>
      <c r="N298" s="203"/>
      <c r="O298" s="203"/>
      <c r="P298" s="203"/>
      <c r="Q298" s="199"/>
      <c r="R298" s="199"/>
      <c r="S298" s="199"/>
    </row>
    <row r="299" spans="3:19">
      <c r="C299" s="101"/>
      <c r="D299" s="199"/>
      <c r="E299" s="199"/>
      <c r="F299" s="199"/>
      <c r="G299" s="199"/>
      <c r="H299" s="199"/>
      <c r="I299" s="199"/>
      <c r="J299" s="199"/>
      <c r="K299" s="199"/>
      <c r="L299" s="199"/>
      <c r="M299" s="199"/>
      <c r="N299" s="203"/>
      <c r="O299" s="203"/>
      <c r="P299" s="203"/>
      <c r="Q299" s="199"/>
      <c r="R299" s="199"/>
      <c r="S299" s="199"/>
    </row>
    <row r="300" spans="3:19">
      <c r="C300" s="101"/>
      <c r="D300" s="199"/>
      <c r="E300" s="199"/>
      <c r="F300" s="199"/>
      <c r="G300" s="199"/>
      <c r="H300" s="199"/>
      <c r="I300" s="199"/>
      <c r="J300" s="199"/>
      <c r="K300" s="199"/>
      <c r="L300" s="199"/>
      <c r="M300" s="199"/>
      <c r="N300" s="203"/>
      <c r="O300" s="203"/>
      <c r="P300" s="203"/>
      <c r="Q300" s="199"/>
      <c r="R300" s="199"/>
      <c r="S300" s="199"/>
    </row>
    <row r="301" spans="3:19">
      <c r="C301" s="101"/>
      <c r="D301" s="199"/>
      <c r="E301" s="199"/>
      <c r="F301" s="199"/>
      <c r="G301" s="199"/>
      <c r="H301" s="199"/>
      <c r="I301" s="199"/>
      <c r="J301" s="199"/>
      <c r="K301" s="199"/>
      <c r="L301" s="199"/>
      <c r="M301" s="199"/>
      <c r="N301" s="203"/>
      <c r="O301" s="203"/>
      <c r="P301" s="203"/>
      <c r="Q301" s="199"/>
      <c r="R301" s="199"/>
      <c r="S301" s="199"/>
    </row>
    <row r="302" spans="3:19">
      <c r="C302" s="101"/>
      <c r="D302" s="199"/>
      <c r="E302" s="199"/>
      <c r="F302" s="199"/>
      <c r="G302" s="199"/>
      <c r="H302" s="199"/>
      <c r="I302" s="199"/>
      <c r="J302" s="199"/>
      <c r="K302" s="199"/>
      <c r="L302" s="199"/>
      <c r="M302" s="199"/>
      <c r="N302" s="203"/>
      <c r="O302" s="203"/>
      <c r="P302" s="203"/>
      <c r="Q302" s="199"/>
      <c r="R302" s="199"/>
      <c r="S302" s="199"/>
    </row>
    <row r="303" spans="3:19">
      <c r="C303" s="101"/>
      <c r="D303" s="199"/>
      <c r="E303" s="199"/>
      <c r="F303" s="199"/>
      <c r="G303" s="199"/>
      <c r="H303" s="199"/>
      <c r="I303" s="199"/>
      <c r="J303" s="199"/>
      <c r="K303" s="199"/>
      <c r="L303" s="199"/>
      <c r="M303" s="199"/>
      <c r="N303" s="203"/>
      <c r="O303" s="203"/>
      <c r="P303" s="203"/>
      <c r="Q303" s="199"/>
      <c r="R303" s="199"/>
      <c r="S303" s="199"/>
    </row>
    <row r="304" spans="3:19">
      <c r="C304" s="101"/>
      <c r="D304" s="199"/>
      <c r="E304" s="199"/>
      <c r="F304" s="199"/>
      <c r="G304" s="199"/>
      <c r="H304" s="199"/>
      <c r="I304" s="199"/>
      <c r="J304" s="199"/>
      <c r="K304" s="199"/>
      <c r="L304" s="199"/>
      <c r="M304" s="199"/>
      <c r="N304" s="203"/>
      <c r="O304" s="203"/>
      <c r="P304" s="203"/>
      <c r="Q304" s="199"/>
      <c r="R304" s="199"/>
      <c r="S304" s="199"/>
    </row>
    <row r="305" spans="3:19">
      <c r="C305" s="101"/>
      <c r="D305" s="199"/>
      <c r="E305" s="199"/>
      <c r="F305" s="199"/>
      <c r="G305" s="199"/>
      <c r="H305" s="199"/>
      <c r="I305" s="199"/>
      <c r="J305" s="199"/>
      <c r="K305" s="199"/>
      <c r="L305" s="199"/>
      <c r="M305" s="199"/>
      <c r="N305" s="203"/>
      <c r="O305" s="203"/>
      <c r="P305" s="203"/>
      <c r="Q305" s="199"/>
      <c r="R305" s="199"/>
      <c r="S305" s="199"/>
    </row>
    <row r="306" spans="3:19">
      <c r="C306" s="101"/>
      <c r="D306" s="199"/>
      <c r="E306" s="199"/>
      <c r="F306" s="199"/>
      <c r="G306" s="199"/>
      <c r="H306" s="199"/>
      <c r="I306" s="199"/>
      <c r="J306" s="199"/>
      <c r="K306" s="199"/>
      <c r="L306" s="199"/>
      <c r="M306" s="199"/>
      <c r="N306" s="203"/>
      <c r="O306" s="203"/>
      <c r="P306" s="203"/>
      <c r="Q306" s="199"/>
      <c r="R306" s="199"/>
      <c r="S306" s="199"/>
    </row>
    <row r="307" spans="3:19">
      <c r="C307" s="101"/>
      <c r="D307" s="199"/>
      <c r="E307" s="199"/>
      <c r="F307" s="199"/>
      <c r="G307" s="199"/>
      <c r="H307" s="199"/>
      <c r="I307" s="199"/>
      <c r="J307" s="199"/>
      <c r="K307" s="199"/>
      <c r="L307" s="199"/>
      <c r="M307" s="199"/>
      <c r="N307" s="203"/>
      <c r="O307" s="203"/>
      <c r="P307" s="203"/>
      <c r="Q307" s="199"/>
      <c r="R307" s="199"/>
      <c r="S307" s="199"/>
    </row>
    <row r="308" spans="3:19">
      <c r="C308" s="101"/>
      <c r="D308" s="199"/>
      <c r="E308" s="199"/>
      <c r="F308" s="199"/>
      <c r="G308" s="199"/>
      <c r="H308" s="199"/>
      <c r="I308" s="199"/>
      <c r="J308" s="199"/>
      <c r="K308" s="199"/>
      <c r="L308" s="199"/>
      <c r="M308" s="199"/>
      <c r="N308" s="203"/>
      <c r="O308" s="203"/>
      <c r="P308" s="203"/>
      <c r="Q308" s="199"/>
      <c r="R308" s="199"/>
      <c r="S308" s="199"/>
    </row>
    <row r="309" spans="3:19">
      <c r="C309" s="101"/>
      <c r="D309" s="199"/>
      <c r="E309" s="199"/>
      <c r="F309" s="199"/>
      <c r="G309" s="199"/>
      <c r="H309" s="199"/>
      <c r="I309" s="199"/>
      <c r="J309" s="199"/>
      <c r="K309" s="199"/>
      <c r="L309" s="199"/>
      <c r="M309" s="199"/>
      <c r="N309" s="203"/>
      <c r="O309" s="203"/>
      <c r="P309" s="203"/>
      <c r="Q309" s="199"/>
      <c r="R309" s="199"/>
      <c r="S309" s="199"/>
    </row>
    <row r="310" spans="3:19">
      <c r="C310" s="101"/>
      <c r="D310" s="199"/>
      <c r="E310" s="199"/>
      <c r="F310" s="199"/>
      <c r="G310" s="199"/>
      <c r="H310" s="199"/>
      <c r="I310" s="199"/>
      <c r="J310" s="199"/>
      <c r="K310" s="199"/>
      <c r="L310" s="199"/>
      <c r="M310" s="199"/>
      <c r="N310" s="203"/>
      <c r="O310" s="203"/>
      <c r="P310" s="203"/>
      <c r="Q310" s="199"/>
      <c r="R310" s="199"/>
      <c r="S310" s="199"/>
    </row>
    <row r="311" spans="3:19">
      <c r="C311" s="101"/>
      <c r="D311" s="199"/>
      <c r="E311" s="199"/>
      <c r="F311" s="199"/>
      <c r="G311" s="199"/>
      <c r="H311" s="199"/>
      <c r="I311" s="199"/>
      <c r="J311" s="199"/>
      <c r="K311" s="199"/>
      <c r="L311" s="199"/>
      <c r="M311" s="199"/>
      <c r="N311" s="203"/>
      <c r="O311" s="203"/>
      <c r="P311" s="203"/>
      <c r="Q311" s="199"/>
      <c r="R311" s="199"/>
      <c r="S311" s="199"/>
    </row>
    <row r="312" spans="3:19">
      <c r="C312" s="101"/>
      <c r="D312" s="199"/>
      <c r="E312" s="199"/>
      <c r="F312" s="199"/>
      <c r="G312" s="199"/>
      <c r="H312" s="199"/>
      <c r="I312" s="199"/>
      <c r="J312" s="199"/>
      <c r="K312" s="199"/>
      <c r="L312" s="199"/>
      <c r="M312" s="199"/>
      <c r="N312" s="203"/>
      <c r="O312" s="203"/>
      <c r="P312" s="203"/>
      <c r="Q312" s="199"/>
      <c r="R312" s="199"/>
      <c r="S312" s="199"/>
    </row>
    <row r="313" spans="3:19">
      <c r="C313" s="101"/>
      <c r="D313" s="199"/>
      <c r="E313" s="199"/>
      <c r="F313" s="199"/>
      <c r="G313" s="199"/>
      <c r="H313" s="199"/>
      <c r="I313" s="199"/>
      <c r="J313" s="199"/>
      <c r="K313" s="199"/>
      <c r="L313" s="199"/>
      <c r="M313" s="199"/>
      <c r="N313" s="203"/>
      <c r="O313" s="203"/>
      <c r="P313" s="203"/>
      <c r="Q313" s="199"/>
      <c r="R313" s="199"/>
      <c r="S313" s="199"/>
    </row>
    <row r="314" spans="3:19">
      <c r="C314" s="101"/>
      <c r="D314" s="199"/>
      <c r="E314" s="199"/>
      <c r="F314" s="199"/>
      <c r="G314" s="199"/>
      <c r="H314" s="199"/>
      <c r="I314" s="199"/>
      <c r="J314" s="199"/>
      <c r="K314" s="199"/>
      <c r="L314" s="199"/>
      <c r="M314" s="199"/>
      <c r="N314" s="203"/>
      <c r="O314" s="203"/>
      <c r="P314" s="203"/>
      <c r="Q314" s="199"/>
      <c r="R314" s="199"/>
      <c r="S314" s="199"/>
    </row>
    <row r="315" spans="3:19">
      <c r="C315" s="101"/>
      <c r="D315" s="199"/>
      <c r="E315" s="199"/>
      <c r="F315" s="199"/>
      <c r="G315" s="199"/>
      <c r="H315" s="199"/>
      <c r="I315" s="199"/>
      <c r="J315" s="199"/>
      <c r="K315" s="199"/>
      <c r="L315" s="199"/>
      <c r="M315" s="199"/>
      <c r="N315" s="203"/>
      <c r="O315" s="203"/>
      <c r="P315" s="203"/>
      <c r="Q315" s="199"/>
      <c r="R315" s="199"/>
      <c r="S315" s="199"/>
    </row>
    <row r="316" spans="3:19">
      <c r="C316" s="101"/>
      <c r="D316" s="199"/>
      <c r="E316" s="199"/>
      <c r="F316" s="199"/>
      <c r="G316" s="199"/>
      <c r="H316" s="199"/>
      <c r="I316" s="199"/>
      <c r="J316" s="199"/>
      <c r="K316" s="199"/>
      <c r="L316" s="199"/>
      <c r="M316" s="199"/>
      <c r="N316" s="203"/>
      <c r="O316" s="203"/>
      <c r="P316" s="203"/>
      <c r="Q316" s="199"/>
      <c r="R316" s="199"/>
      <c r="S316" s="199"/>
    </row>
    <row r="317" spans="3:19">
      <c r="C317" s="101"/>
      <c r="D317" s="199"/>
      <c r="E317" s="199"/>
      <c r="F317" s="199"/>
      <c r="G317" s="199"/>
      <c r="H317" s="199"/>
      <c r="I317" s="199"/>
      <c r="J317" s="199"/>
      <c r="K317" s="199"/>
      <c r="L317" s="199"/>
      <c r="M317" s="199"/>
      <c r="N317" s="203"/>
      <c r="O317" s="203"/>
      <c r="P317" s="203"/>
      <c r="Q317" s="199"/>
      <c r="R317" s="199"/>
      <c r="S317" s="199"/>
    </row>
    <row r="318" spans="3:19">
      <c r="C318" s="101"/>
      <c r="D318" s="199"/>
      <c r="E318" s="199"/>
      <c r="F318" s="199"/>
      <c r="G318" s="199"/>
      <c r="H318" s="199"/>
      <c r="I318" s="199"/>
      <c r="J318" s="199"/>
      <c r="K318" s="199"/>
      <c r="L318" s="199"/>
      <c r="M318" s="199"/>
      <c r="N318" s="203"/>
      <c r="O318" s="203"/>
      <c r="P318" s="203"/>
      <c r="Q318" s="199"/>
      <c r="R318" s="199"/>
      <c r="S318" s="199"/>
    </row>
    <row r="319" spans="3:19">
      <c r="C319" s="101"/>
      <c r="D319" s="199"/>
      <c r="E319" s="199"/>
      <c r="F319" s="199"/>
      <c r="G319" s="199"/>
      <c r="H319" s="199"/>
      <c r="I319" s="199"/>
      <c r="J319" s="199"/>
      <c r="K319" s="199"/>
      <c r="L319" s="199"/>
      <c r="M319" s="199"/>
      <c r="N319" s="203"/>
      <c r="O319" s="203"/>
      <c r="P319" s="203"/>
      <c r="Q319" s="199"/>
      <c r="R319" s="199"/>
      <c r="S319" s="199"/>
    </row>
    <row r="320" spans="3:19">
      <c r="C320" s="101"/>
      <c r="D320" s="199"/>
      <c r="E320" s="199"/>
      <c r="F320" s="199"/>
      <c r="G320" s="199"/>
      <c r="H320" s="199"/>
      <c r="I320" s="199"/>
      <c r="J320" s="199"/>
      <c r="K320" s="199"/>
      <c r="L320" s="199"/>
      <c r="M320" s="199"/>
      <c r="N320" s="203"/>
      <c r="O320" s="203"/>
      <c r="P320" s="203"/>
      <c r="Q320" s="199"/>
      <c r="R320" s="199"/>
      <c r="S320" s="199"/>
    </row>
    <row r="321" spans="3:19">
      <c r="C321" s="101"/>
      <c r="D321" s="199"/>
      <c r="E321" s="199"/>
      <c r="F321" s="199"/>
      <c r="G321" s="199"/>
      <c r="H321" s="199"/>
      <c r="I321" s="199"/>
      <c r="J321" s="199"/>
      <c r="K321" s="199"/>
      <c r="L321" s="199"/>
      <c r="M321" s="199"/>
      <c r="N321" s="203"/>
      <c r="O321" s="203"/>
      <c r="P321" s="203"/>
      <c r="Q321" s="199"/>
      <c r="R321" s="199"/>
      <c r="S321" s="199"/>
    </row>
    <row r="322" spans="3:19">
      <c r="C322" s="101"/>
      <c r="D322" s="199"/>
      <c r="E322" s="199"/>
      <c r="F322" s="199"/>
      <c r="G322" s="199"/>
      <c r="H322" s="199"/>
      <c r="I322" s="199"/>
      <c r="J322" s="199"/>
      <c r="K322" s="199"/>
      <c r="L322" s="199"/>
      <c r="M322" s="199"/>
      <c r="N322" s="203"/>
      <c r="O322" s="203"/>
      <c r="P322" s="203"/>
      <c r="Q322" s="199"/>
      <c r="R322" s="199"/>
      <c r="S322" s="199"/>
    </row>
    <row r="323" spans="3:19">
      <c r="C323" s="101"/>
      <c r="D323" s="199"/>
      <c r="E323" s="199"/>
      <c r="F323" s="199"/>
      <c r="G323" s="199"/>
      <c r="H323" s="199"/>
      <c r="I323" s="199"/>
      <c r="J323" s="199"/>
      <c r="K323" s="199"/>
      <c r="L323" s="199"/>
      <c r="M323" s="199"/>
      <c r="N323" s="203"/>
      <c r="O323" s="203"/>
      <c r="P323" s="203"/>
      <c r="Q323" s="199"/>
      <c r="R323" s="199"/>
      <c r="S323" s="199"/>
    </row>
    <row r="324" spans="3:19">
      <c r="C324" s="101"/>
      <c r="D324" s="199"/>
      <c r="E324" s="199"/>
      <c r="F324" s="199"/>
      <c r="G324" s="199"/>
      <c r="H324" s="199"/>
      <c r="I324" s="199"/>
      <c r="J324" s="199"/>
      <c r="K324" s="199"/>
      <c r="L324" s="199"/>
      <c r="M324" s="199"/>
      <c r="N324" s="203"/>
      <c r="O324" s="203"/>
      <c r="P324" s="203"/>
      <c r="Q324" s="199"/>
      <c r="R324" s="199"/>
      <c r="S324" s="199"/>
    </row>
    <row r="325" spans="3:19">
      <c r="C325" s="101"/>
      <c r="D325" s="199"/>
      <c r="E325" s="199"/>
      <c r="F325" s="199"/>
      <c r="G325" s="199"/>
      <c r="H325" s="199"/>
      <c r="I325" s="199"/>
      <c r="J325" s="199"/>
      <c r="K325" s="199"/>
      <c r="L325" s="199"/>
      <c r="M325" s="199"/>
      <c r="N325" s="203"/>
      <c r="O325" s="203"/>
      <c r="P325" s="203"/>
      <c r="Q325" s="199"/>
      <c r="R325" s="199"/>
      <c r="S325" s="199"/>
    </row>
    <row r="326" spans="3:19">
      <c r="C326" s="101"/>
      <c r="D326" s="199"/>
      <c r="E326" s="199"/>
      <c r="F326" s="199"/>
      <c r="G326" s="199"/>
      <c r="H326" s="199"/>
      <c r="I326" s="199"/>
      <c r="J326" s="199"/>
      <c r="K326" s="199"/>
      <c r="L326" s="199"/>
      <c r="M326" s="199"/>
      <c r="N326" s="203"/>
      <c r="O326" s="203"/>
      <c r="P326" s="203"/>
      <c r="Q326" s="199"/>
      <c r="R326" s="199"/>
      <c r="S326" s="199"/>
    </row>
    <row r="327" spans="3:19">
      <c r="C327" s="101"/>
      <c r="D327" s="199"/>
      <c r="E327" s="199"/>
      <c r="F327" s="199"/>
      <c r="G327" s="199"/>
      <c r="H327" s="199"/>
      <c r="I327" s="199"/>
      <c r="J327" s="199"/>
      <c r="K327" s="199"/>
      <c r="L327" s="199"/>
      <c r="M327" s="199"/>
      <c r="N327" s="203"/>
      <c r="O327" s="203"/>
      <c r="P327" s="203"/>
      <c r="Q327" s="199"/>
      <c r="R327" s="199"/>
      <c r="S327" s="199"/>
    </row>
    <row r="328" spans="3:19">
      <c r="C328" s="101"/>
      <c r="D328" s="199"/>
      <c r="E328" s="199"/>
      <c r="F328" s="199"/>
      <c r="G328" s="199"/>
      <c r="H328" s="199"/>
      <c r="I328" s="199"/>
      <c r="J328" s="199"/>
      <c r="K328" s="199"/>
      <c r="L328" s="199"/>
      <c r="M328" s="199"/>
      <c r="N328" s="199"/>
      <c r="O328" s="199"/>
      <c r="P328" s="199"/>
      <c r="Q328" s="199"/>
      <c r="R328" s="199"/>
      <c r="S328" s="199"/>
    </row>
    <row r="329" spans="3:19">
      <c r="C329" s="101"/>
      <c r="D329" s="199"/>
      <c r="E329" s="199"/>
      <c r="F329" s="199"/>
      <c r="G329" s="199"/>
      <c r="H329" s="199"/>
      <c r="I329" s="199"/>
      <c r="J329" s="199"/>
      <c r="K329" s="199"/>
      <c r="L329" s="199"/>
      <c r="M329" s="199"/>
      <c r="N329" s="199"/>
      <c r="O329" s="199"/>
      <c r="P329" s="199"/>
      <c r="Q329" s="199"/>
      <c r="R329" s="199"/>
      <c r="S329" s="199"/>
    </row>
    <row r="330" spans="3:19">
      <c r="C330" s="101"/>
      <c r="D330" s="199"/>
      <c r="E330" s="199"/>
      <c r="F330" s="199"/>
      <c r="G330" s="199"/>
      <c r="H330" s="199"/>
      <c r="I330" s="199"/>
      <c r="J330" s="199"/>
      <c r="K330" s="199"/>
      <c r="L330" s="199"/>
      <c r="M330" s="199"/>
      <c r="N330" s="199"/>
      <c r="O330" s="199"/>
      <c r="P330" s="199"/>
      <c r="Q330" s="199"/>
      <c r="R330" s="199"/>
      <c r="S330" s="199"/>
    </row>
    <row r="331" spans="3:19">
      <c r="C331" s="101"/>
      <c r="D331" s="199"/>
      <c r="E331" s="199"/>
      <c r="F331" s="199"/>
      <c r="G331" s="199"/>
      <c r="H331" s="199"/>
      <c r="I331" s="199"/>
      <c r="J331" s="199"/>
      <c r="K331" s="199"/>
      <c r="L331" s="199"/>
      <c r="M331" s="199"/>
      <c r="N331" s="199"/>
      <c r="O331" s="199"/>
      <c r="P331" s="199"/>
      <c r="Q331" s="199"/>
      <c r="R331" s="199"/>
      <c r="S331" s="199"/>
    </row>
    <row r="332" spans="3:19">
      <c r="C332" s="101"/>
      <c r="D332" s="199"/>
      <c r="E332" s="199"/>
      <c r="F332" s="199"/>
      <c r="G332" s="199"/>
      <c r="H332" s="199"/>
      <c r="I332" s="199"/>
      <c r="J332" s="199"/>
      <c r="K332" s="199"/>
      <c r="L332" s="199"/>
      <c r="M332" s="199"/>
      <c r="N332" s="199"/>
      <c r="O332" s="199"/>
      <c r="P332" s="199"/>
      <c r="Q332" s="199"/>
      <c r="R332" s="199"/>
      <c r="S332" s="199"/>
    </row>
    <row r="333" spans="3:19">
      <c r="C333" s="101"/>
      <c r="D333" s="199"/>
      <c r="E333" s="199"/>
      <c r="F333" s="199"/>
      <c r="G333" s="199"/>
      <c r="H333" s="199"/>
      <c r="I333" s="199"/>
      <c r="J333" s="199"/>
      <c r="K333" s="199"/>
      <c r="L333" s="199"/>
      <c r="M333" s="199"/>
      <c r="N333" s="199"/>
      <c r="O333" s="199"/>
      <c r="P333" s="199"/>
      <c r="Q333" s="199"/>
      <c r="R333" s="199"/>
      <c r="S333" s="199"/>
    </row>
    <row r="334" spans="3:19">
      <c r="C334" s="101"/>
      <c r="D334" s="199"/>
      <c r="E334" s="199"/>
      <c r="F334" s="199"/>
      <c r="G334" s="199"/>
      <c r="H334" s="199"/>
      <c r="I334" s="199"/>
      <c r="J334" s="199"/>
      <c r="K334" s="199"/>
      <c r="L334" s="199"/>
      <c r="M334" s="199"/>
      <c r="N334" s="199"/>
      <c r="O334" s="199"/>
      <c r="P334" s="199"/>
      <c r="Q334" s="199"/>
      <c r="R334" s="199"/>
      <c r="S334" s="199"/>
    </row>
    <row r="335" spans="3:19">
      <c r="C335" s="101"/>
      <c r="D335" s="199"/>
      <c r="E335" s="199"/>
      <c r="F335" s="199"/>
      <c r="G335" s="199"/>
      <c r="H335" s="199"/>
      <c r="I335" s="199"/>
      <c r="J335" s="199"/>
      <c r="K335" s="199"/>
      <c r="L335" s="199"/>
      <c r="M335" s="199"/>
      <c r="N335" s="199"/>
      <c r="O335" s="199"/>
      <c r="P335" s="199"/>
      <c r="Q335" s="199"/>
      <c r="R335" s="199"/>
      <c r="S335" s="199"/>
    </row>
    <row r="336" spans="3:19">
      <c r="C336" s="101"/>
      <c r="D336" s="199"/>
      <c r="E336" s="199"/>
      <c r="F336" s="199"/>
      <c r="G336" s="199"/>
      <c r="H336" s="199"/>
      <c r="I336" s="199"/>
      <c r="J336" s="199"/>
      <c r="K336" s="199"/>
      <c r="L336" s="199"/>
      <c r="M336" s="199"/>
      <c r="N336" s="199"/>
      <c r="O336" s="199"/>
      <c r="P336" s="199"/>
      <c r="Q336" s="199"/>
      <c r="R336" s="199"/>
      <c r="S336" s="199"/>
    </row>
    <row r="337" spans="3:19">
      <c r="C337" s="101"/>
      <c r="D337" s="199"/>
      <c r="E337" s="199"/>
      <c r="F337" s="199"/>
      <c r="G337" s="199"/>
      <c r="H337" s="199"/>
      <c r="I337" s="199"/>
      <c r="J337" s="199"/>
      <c r="K337" s="199"/>
      <c r="L337" s="199"/>
      <c r="M337" s="199"/>
      <c r="N337" s="199"/>
      <c r="O337" s="199"/>
      <c r="P337" s="199"/>
      <c r="Q337" s="199"/>
      <c r="R337" s="199"/>
      <c r="S337" s="199"/>
    </row>
    <row r="338" spans="3:19">
      <c r="C338" s="101"/>
      <c r="D338" s="199"/>
      <c r="E338" s="199"/>
      <c r="F338" s="199"/>
      <c r="G338" s="199"/>
      <c r="H338" s="199"/>
      <c r="I338" s="199"/>
      <c r="J338" s="199"/>
      <c r="K338" s="199"/>
      <c r="L338" s="199"/>
      <c r="M338" s="199"/>
      <c r="N338" s="199"/>
      <c r="O338" s="199"/>
      <c r="P338" s="199"/>
      <c r="Q338" s="199"/>
      <c r="R338" s="199"/>
      <c r="S338" s="199"/>
    </row>
    <row r="339" spans="3:19">
      <c r="C339" s="101"/>
      <c r="D339" s="199"/>
      <c r="E339" s="199"/>
      <c r="F339" s="199"/>
      <c r="G339" s="199"/>
      <c r="H339" s="199"/>
      <c r="I339" s="199"/>
      <c r="J339" s="199"/>
      <c r="K339" s="199"/>
      <c r="L339" s="199"/>
      <c r="M339" s="199"/>
      <c r="N339" s="199"/>
      <c r="O339" s="199"/>
      <c r="P339" s="199"/>
      <c r="Q339" s="199"/>
      <c r="R339" s="199"/>
      <c r="S339" s="199"/>
    </row>
    <row r="340" spans="3:19">
      <c r="C340" s="101"/>
      <c r="D340" s="199"/>
      <c r="E340" s="199"/>
      <c r="F340" s="199"/>
      <c r="G340" s="199"/>
      <c r="H340" s="199"/>
      <c r="I340" s="199"/>
      <c r="J340" s="199"/>
      <c r="K340" s="199"/>
      <c r="L340" s="199"/>
      <c r="M340" s="199"/>
      <c r="N340" s="199"/>
      <c r="O340" s="199"/>
      <c r="P340" s="199"/>
      <c r="Q340" s="199"/>
      <c r="R340" s="199"/>
      <c r="S340" s="199"/>
    </row>
    <row r="341" spans="3:19">
      <c r="C341" s="101"/>
      <c r="D341" s="199"/>
      <c r="E341" s="199"/>
      <c r="F341" s="199"/>
      <c r="G341" s="199"/>
      <c r="H341" s="199"/>
      <c r="I341" s="199"/>
      <c r="J341" s="199"/>
      <c r="K341" s="199"/>
      <c r="L341" s="199"/>
      <c r="M341" s="199"/>
      <c r="N341" s="199"/>
      <c r="O341" s="199"/>
      <c r="P341" s="199"/>
      <c r="Q341" s="199"/>
      <c r="R341" s="199"/>
      <c r="S341" s="199"/>
    </row>
    <row r="342" spans="3:19">
      <c r="C342" s="101"/>
      <c r="D342" s="199"/>
      <c r="E342" s="199"/>
      <c r="F342" s="199"/>
      <c r="G342" s="199"/>
      <c r="H342" s="199"/>
      <c r="I342" s="199"/>
      <c r="J342" s="199"/>
      <c r="K342" s="199"/>
      <c r="L342" s="199"/>
      <c r="M342" s="199"/>
      <c r="N342" s="199"/>
      <c r="O342" s="199"/>
      <c r="P342" s="199"/>
      <c r="Q342" s="199"/>
      <c r="R342" s="199"/>
      <c r="S342" s="199"/>
    </row>
    <row r="343" spans="3:19">
      <c r="C343" s="101"/>
      <c r="D343" s="199"/>
      <c r="E343" s="199"/>
      <c r="F343" s="199"/>
      <c r="G343" s="199"/>
      <c r="H343" s="199"/>
      <c r="I343" s="199"/>
      <c r="J343" s="199"/>
      <c r="K343" s="199"/>
      <c r="L343" s="199"/>
      <c r="M343" s="199"/>
      <c r="N343" s="199"/>
      <c r="O343" s="199"/>
      <c r="P343" s="199"/>
      <c r="Q343" s="199"/>
      <c r="R343" s="199"/>
      <c r="S343" s="199"/>
    </row>
    <row r="344" spans="3:19">
      <c r="C344" s="101"/>
      <c r="D344" s="199"/>
      <c r="E344" s="199"/>
      <c r="F344" s="199"/>
      <c r="G344" s="199"/>
      <c r="H344" s="199"/>
      <c r="I344" s="199"/>
      <c r="J344" s="199"/>
      <c r="K344" s="199"/>
      <c r="L344" s="199"/>
      <c r="M344" s="199"/>
      <c r="N344" s="199"/>
      <c r="O344" s="199"/>
      <c r="P344" s="199"/>
      <c r="Q344" s="199"/>
      <c r="R344" s="199"/>
      <c r="S344" s="199"/>
    </row>
    <row r="345" spans="3:19">
      <c r="C345" s="101"/>
      <c r="D345" s="199"/>
      <c r="E345" s="199"/>
      <c r="F345" s="199"/>
      <c r="G345" s="199"/>
      <c r="H345" s="199"/>
      <c r="I345" s="199"/>
      <c r="J345" s="199"/>
      <c r="K345" s="199"/>
      <c r="L345" s="199"/>
      <c r="M345" s="199"/>
      <c r="N345" s="199"/>
      <c r="O345" s="199"/>
      <c r="P345" s="199"/>
      <c r="Q345" s="199"/>
      <c r="R345" s="199"/>
      <c r="S345" s="199"/>
    </row>
    <row r="346" spans="3:19">
      <c r="C346" s="101"/>
      <c r="D346" s="199"/>
      <c r="E346" s="199"/>
      <c r="F346" s="199"/>
      <c r="G346" s="199"/>
      <c r="H346" s="199"/>
      <c r="I346" s="199"/>
      <c r="J346" s="199"/>
      <c r="K346" s="199"/>
      <c r="L346" s="199"/>
      <c r="M346" s="199"/>
      <c r="N346" s="199"/>
      <c r="O346" s="199"/>
      <c r="P346" s="199"/>
      <c r="Q346" s="199"/>
      <c r="R346" s="199"/>
      <c r="S346" s="199"/>
    </row>
    <row r="347" spans="3:19">
      <c r="C347" s="101"/>
      <c r="D347" s="199"/>
      <c r="E347" s="199"/>
      <c r="F347" s="199"/>
      <c r="G347" s="199"/>
      <c r="H347" s="199"/>
      <c r="I347" s="199"/>
      <c r="J347" s="199"/>
      <c r="K347" s="199"/>
      <c r="L347" s="199"/>
      <c r="M347" s="199"/>
      <c r="N347" s="199"/>
      <c r="O347" s="199"/>
      <c r="P347" s="199"/>
      <c r="Q347" s="199"/>
      <c r="R347" s="199"/>
      <c r="S347" s="199"/>
    </row>
    <row r="348" spans="3:19">
      <c r="C348" s="101"/>
      <c r="D348" s="199"/>
      <c r="E348" s="199"/>
      <c r="F348" s="199"/>
      <c r="G348" s="199"/>
      <c r="H348" s="199"/>
      <c r="I348" s="199"/>
      <c r="J348" s="199"/>
      <c r="K348" s="199"/>
      <c r="L348" s="199"/>
      <c r="M348" s="199"/>
      <c r="N348" s="199"/>
      <c r="O348" s="199"/>
      <c r="P348" s="199"/>
      <c r="Q348" s="199"/>
      <c r="R348" s="199"/>
      <c r="S348" s="199"/>
    </row>
    <row r="349" spans="3:19">
      <c r="C349" s="101"/>
      <c r="D349" s="199"/>
      <c r="E349" s="199"/>
      <c r="F349" s="199"/>
      <c r="G349" s="199"/>
      <c r="H349" s="199"/>
      <c r="I349" s="199"/>
      <c r="J349" s="199"/>
      <c r="K349" s="199"/>
      <c r="L349" s="199"/>
      <c r="M349" s="199"/>
      <c r="N349" s="199"/>
      <c r="O349" s="199"/>
      <c r="P349" s="199"/>
      <c r="Q349" s="199"/>
      <c r="R349" s="199"/>
      <c r="S349" s="199"/>
    </row>
    <row r="350" spans="3:19">
      <c r="C350" s="101"/>
      <c r="D350" s="199"/>
      <c r="E350" s="199"/>
      <c r="F350" s="199"/>
      <c r="G350" s="199"/>
      <c r="H350" s="199"/>
      <c r="I350" s="199"/>
      <c r="J350" s="199"/>
      <c r="K350" s="199"/>
      <c r="L350" s="199"/>
      <c r="M350" s="199"/>
      <c r="N350" s="199"/>
      <c r="O350" s="199"/>
      <c r="P350" s="199"/>
      <c r="Q350" s="199"/>
      <c r="R350" s="199"/>
      <c r="S350" s="199"/>
    </row>
    <row r="351" spans="3:19">
      <c r="C351" s="101"/>
      <c r="D351" s="199"/>
      <c r="E351" s="199"/>
      <c r="F351" s="199"/>
      <c r="G351" s="199"/>
      <c r="H351" s="199"/>
      <c r="I351" s="199"/>
      <c r="J351" s="199"/>
      <c r="K351" s="199"/>
      <c r="L351" s="199"/>
      <c r="M351" s="199"/>
      <c r="N351" s="199"/>
      <c r="O351" s="199"/>
      <c r="P351" s="199"/>
      <c r="Q351" s="199"/>
      <c r="R351" s="199"/>
      <c r="S351" s="199"/>
    </row>
    <row r="352" spans="3:19">
      <c r="C352" s="101"/>
      <c r="D352" s="199"/>
      <c r="E352" s="199"/>
      <c r="F352" s="199"/>
      <c r="G352" s="199"/>
      <c r="H352" s="199"/>
      <c r="I352" s="199"/>
      <c r="J352" s="199"/>
      <c r="K352" s="199"/>
      <c r="L352" s="199"/>
      <c r="M352" s="199"/>
      <c r="N352" s="199"/>
      <c r="O352" s="199"/>
      <c r="P352" s="199"/>
      <c r="Q352" s="199"/>
      <c r="R352" s="199"/>
      <c r="S352" s="199"/>
    </row>
    <row r="353" spans="3:19">
      <c r="C353" s="101"/>
      <c r="D353" s="199"/>
      <c r="E353" s="199"/>
      <c r="F353" s="199"/>
      <c r="G353" s="199"/>
      <c r="H353" s="199"/>
      <c r="I353" s="199"/>
      <c r="J353" s="199"/>
      <c r="K353" s="199"/>
      <c r="L353" s="199"/>
      <c r="M353" s="199"/>
      <c r="N353" s="199"/>
      <c r="O353" s="199"/>
      <c r="P353" s="199"/>
      <c r="Q353" s="199"/>
      <c r="R353" s="199"/>
      <c r="S353" s="199"/>
    </row>
    <row r="354" spans="3:19">
      <c r="C354" s="101"/>
      <c r="D354" s="199"/>
      <c r="E354" s="199"/>
      <c r="F354" s="199"/>
      <c r="G354" s="199"/>
      <c r="H354" s="199"/>
      <c r="I354" s="199"/>
      <c r="J354" s="199"/>
      <c r="K354" s="199"/>
      <c r="L354" s="199"/>
      <c r="M354" s="199"/>
      <c r="N354" s="199"/>
      <c r="O354" s="199"/>
      <c r="P354" s="199"/>
      <c r="Q354" s="199"/>
      <c r="R354" s="199"/>
      <c r="S354" s="199"/>
    </row>
    <row r="355" spans="3:19">
      <c r="C355" s="101"/>
      <c r="D355" s="199"/>
      <c r="E355" s="199"/>
      <c r="F355" s="199"/>
      <c r="G355" s="199"/>
      <c r="H355" s="199"/>
      <c r="I355" s="199"/>
      <c r="J355" s="199"/>
      <c r="K355" s="199"/>
      <c r="L355" s="199"/>
      <c r="M355" s="199"/>
      <c r="N355" s="199"/>
      <c r="O355" s="199"/>
      <c r="P355" s="199"/>
      <c r="Q355" s="199"/>
      <c r="R355" s="199"/>
      <c r="S355" s="199"/>
    </row>
    <row r="356" spans="3:19">
      <c r="C356" s="101"/>
      <c r="D356" s="199"/>
      <c r="E356" s="199"/>
      <c r="F356" s="199"/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</row>
    <row r="357" spans="3:19">
      <c r="C357" s="101"/>
      <c r="D357" s="199"/>
      <c r="E357" s="199"/>
      <c r="F357" s="199"/>
      <c r="G357" s="199"/>
      <c r="H357" s="199"/>
      <c r="I357" s="199"/>
      <c r="J357" s="199"/>
      <c r="K357" s="199"/>
      <c r="L357" s="199"/>
      <c r="M357" s="199"/>
      <c r="N357" s="199"/>
      <c r="O357" s="199"/>
      <c r="P357" s="199"/>
      <c r="Q357" s="199"/>
      <c r="R357" s="199"/>
      <c r="S357" s="199"/>
    </row>
    <row r="358" spans="3:19">
      <c r="C358" s="101"/>
      <c r="D358" s="199"/>
      <c r="E358" s="199"/>
      <c r="F358" s="199"/>
      <c r="G358" s="199"/>
      <c r="H358" s="199"/>
      <c r="I358" s="199"/>
      <c r="J358" s="199"/>
      <c r="K358" s="199"/>
      <c r="L358" s="199"/>
      <c r="M358" s="199"/>
      <c r="N358" s="199"/>
      <c r="O358" s="199"/>
      <c r="P358" s="199"/>
      <c r="Q358" s="199"/>
      <c r="R358" s="199"/>
      <c r="S358" s="199"/>
    </row>
    <row r="359" spans="3:19">
      <c r="C359" s="101"/>
      <c r="D359" s="199"/>
      <c r="E359" s="199"/>
      <c r="F359" s="199"/>
      <c r="G359" s="199"/>
      <c r="H359" s="199"/>
      <c r="I359" s="199"/>
      <c r="J359" s="199"/>
      <c r="K359" s="199"/>
      <c r="L359" s="199"/>
      <c r="M359" s="199"/>
      <c r="N359" s="199"/>
      <c r="O359" s="199"/>
      <c r="P359" s="199"/>
      <c r="Q359" s="199"/>
      <c r="R359" s="199"/>
      <c r="S359" s="199"/>
    </row>
    <row r="360" spans="3:19">
      <c r="C360" s="101"/>
      <c r="D360" s="199"/>
      <c r="E360" s="199"/>
      <c r="F360" s="199"/>
      <c r="G360" s="199"/>
      <c r="H360" s="199"/>
      <c r="I360" s="199"/>
      <c r="J360" s="199"/>
      <c r="K360" s="199"/>
      <c r="L360" s="199"/>
      <c r="M360" s="199"/>
      <c r="N360" s="199"/>
      <c r="O360" s="199"/>
      <c r="P360" s="199"/>
      <c r="Q360" s="199"/>
      <c r="R360" s="199"/>
      <c r="S360" s="199"/>
    </row>
    <row r="361" spans="3:19">
      <c r="C361" s="101"/>
      <c r="D361" s="199"/>
      <c r="E361" s="199"/>
      <c r="F361" s="199"/>
      <c r="G361" s="199"/>
      <c r="H361" s="199"/>
      <c r="I361" s="199"/>
      <c r="J361" s="199"/>
      <c r="K361" s="199"/>
      <c r="L361" s="199"/>
      <c r="M361" s="199"/>
      <c r="N361" s="199"/>
      <c r="O361" s="199"/>
      <c r="P361" s="199"/>
      <c r="Q361" s="199"/>
      <c r="R361" s="199"/>
      <c r="S361" s="199"/>
    </row>
    <row r="362" spans="3:19">
      <c r="C362" s="101"/>
      <c r="D362" s="199"/>
      <c r="E362" s="199"/>
      <c r="F362" s="199"/>
      <c r="G362" s="199"/>
      <c r="H362" s="199"/>
      <c r="I362" s="199"/>
      <c r="J362" s="199"/>
      <c r="K362" s="199"/>
      <c r="L362" s="199"/>
      <c r="M362" s="199"/>
      <c r="N362" s="199"/>
      <c r="O362" s="199"/>
      <c r="P362" s="199"/>
      <c r="Q362" s="199"/>
      <c r="R362" s="199"/>
      <c r="S362" s="199"/>
    </row>
    <row r="363" spans="3:19">
      <c r="C363" s="101"/>
      <c r="D363" s="199"/>
      <c r="E363" s="199"/>
      <c r="F363" s="199"/>
      <c r="G363" s="199"/>
      <c r="H363" s="199"/>
      <c r="I363" s="199"/>
      <c r="J363" s="199"/>
      <c r="K363" s="199"/>
      <c r="L363" s="199"/>
      <c r="M363" s="199"/>
      <c r="N363" s="199"/>
      <c r="O363" s="199"/>
      <c r="P363" s="199"/>
      <c r="Q363" s="199"/>
      <c r="R363" s="199"/>
      <c r="S363" s="199"/>
    </row>
    <row r="364" spans="3:19">
      <c r="C364" s="101"/>
      <c r="D364" s="199"/>
      <c r="E364" s="199"/>
      <c r="F364" s="199"/>
      <c r="G364" s="199"/>
      <c r="H364" s="199"/>
      <c r="I364" s="199"/>
      <c r="J364" s="199"/>
      <c r="K364" s="199"/>
      <c r="L364" s="199"/>
      <c r="M364" s="199"/>
      <c r="N364" s="199"/>
      <c r="O364" s="199"/>
      <c r="P364" s="199"/>
      <c r="Q364" s="199"/>
      <c r="R364" s="199"/>
      <c r="S364" s="199"/>
    </row>
    <row r="365" spans="3:19">
      <c r="C365" s="101"/>
      <c r="D365" s="199"/>
      <c r="E365" s="199"/>
      <c r="F365" s="199"/>
      <c r="G365" s="199"/>
      <c r="H365" s="199"/>
      <c r="I365" s="199"/>
      <c r="J365" s="199"/>
      <c r="K365" s="199"/>
      <c r="L365" s="199"/>
      <c r="M365" s="199"/>
      <c r="N365" s="199"/>
      <c r="O365" s="199"/>
      <c r="P365" s="199"/>
      <c r="Q365" s="199"/>
      <c r="R365" s="199"/>
      <c r="S365" s="199"/>
    </row>
    <row r="366" spans="3:19">
      <c r="C366" s="101"/>
      <c r="D366" s="199"/>
      <c r="E366" s="199"/>
      <c r="F366" s="199"/>
      <c r="G366" s="199"/>
      <c r="H366" s="199"/>
      <c r="I366" s="199"/>
      <c r="J366" s="199"/>
      <c r="K366" s="199"/>
      <c r="L366" s="199"/>
      <c r="M366" s="199"/>
      <c r="N366" s="199"/>
      <c r="O366" s="199"/>
      <c r="P366" s="199"/>
      <c r="Q366" s="199"/>
      <c r="R366" s="199"/>
      <c r="S366" s="199"/>
    </row>
    <row r="367" spans="3:19">
      <c r="C367" s="101"/>
      <c r="D367" s="199"/>
      <c r="E367" s="199"/>
      <c r="F367" s="199"/>
      <c r="G367" s="199"/>
      <c r="H367" s="199"/>
      <c r="I367" s="199"/>
      <c r="J367" s="199"/>
      <c r="K367" s="199"/>
      <c r="L367" s="199"/>
      <c r="M367" s="199"/>
      <c r="N367" s="199"/>
      <c r="O367" s="199"/>
      <c r="P367" s="199"/>
      <c r="Q367" s="199"/>
      <c r="R367" s="199"/>
      <c r="S367" s="199"/>
    </row>
  </sheetData>
  <mergeCells count="4">
    <mergeCell ref="D1:G2"/>
    <mergeCell ref="H1:K2"/>
    <mergeCell ref="L1:N2"/>
    <mergeCell ref="P1:R2"/>
  </mergeCells>
  <pageMargins left="0.70866141732283472" right="0.70866141732283472" top="0.74803149606299213" bottom="0.74803149606299213" header="0.31496062992125984" footer="0.31496062992125984"/>
  <pageSetup paperSize="9" scale="59" fitToHeight="2" orientation="landscape" r:id="rId1"/>
  <rowBreaks count="3" manualBreakCount="3">
    <brk id="80" max="19" man="1"/>
    <brk id="104" max="16383" man="1"/>
    <brk id="199" max="16383" man="1"/>
  </rowBreaks>
  <colBreaks count="1" manualBreakCount="1">
    <brk id="9" max="1048575" man="1"/>
  </colBreaks>
  <ignoredErrors>
    <ignoredError sqref="M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E79"/>
  <sheetViews>
    <sheetView showGridLines="0" zoomScale="80" zoomScaleNormal="80" zoomScaleSheetLayoutView="100" zoomScalePageLayoutView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2.75"/>
  <cols>
    <col min="1" max="2" width="3.42578125" style="9" customWidth="1"/>
    <col min="3" max="3" width="42.85546875" style="9" customWidth="1"/>
    <col min="4" max="28" width="12.7109375" style="1" customWidth="1"/>
    <col min="29" max="29" width="11.5703125" style="1" bestFit="1" customWidth="1"/>
    <col min="30" max="30" width="11.85546875" style="1" customWidth="1"/>
    <col min="31" max="31" width="12" style="1" hidden="1" customWidth="1"/>
    <col min="32" max="16384" width="9.140625" style="1"/>
  </cols>
  <sheetData>
    <row r="1" spans="1:31" ht="12" customHeight="1">
      <c r="A1" s="148" t="s">
        <v>14</v>
      </c>
      <c r="B1" s="149"/>
      <c r="C1" s="149"/>
      <c r="D1" s="588">
        <v>2012</v>
      </c>
      <c r="E1" s="589"/>
      <c r="F1" s="589"/>
      <c r="G1" s="592"/>
      <c r="H1" s="588">
        <v>2013</v>
      </c>
      <c r="I1" s="589"/>
      <c r="J1" s="589"/>
      <c r="K1" s="592"/>
      <c r="L1" s="588">
        <v>2014</v>
      </c>
      <c r="M1" s="589"/>
      <c r="N1" s="589"/>
      <c r="O1" s="592"/>
      <c r="P1" s="588">
        <v>2015</v>
      </c>
      <c r="Q1" s="589">
        <v>2015</v>
      </c>
      <c r="R1" s="589">
        <v>2015</v>
      </c>
      <c r="S1" s="592">
        <v>2015</v>
      </c>
      <c r="T1" s="588">
        <v>2016</v>
      </c>
      <c r="U1" s="589">
        <v>2016</v>
      </c>
      <c r="V1" s="589">
        <v>2016</v>
      </c>
      <c r="W1" s="592">
        <v>2016</v>
      </c>
      <c r="X1" s="588">
        <v>2017</v>
      </c>
      <c r="Y1" s="589">
        <v>2017</v>
      </c>
      <c r="Z1" s="589">
        <v>2017</v>
      </c>
      <c r="AA1" s="592">
        <v>2017</v>
      </c>
      <c r="AB1" s="588">
        <v>2018</v>
      </c>
      <c r="AC1" s="589"/>
      <c r="AD1" s="589"/>
      <c r="AE1" s="472"/>
    </row>
    <row r="2" spans="1:31" ht="12" customHeight="1" thickBot="1">
      <c r="A2" s="150" t="s">
        <v>15</v>
      </c>
      <c r="B2" s="15"/>
      <c r="C2" s="15"/>
      <c r="D2" s="590"/>
      <c r="E2" s="591"/>
      <c r="F2" s="591"/>
      <c r="G2" s="593"/>
      <c r="H2" s="590"/>
      <c r="I2" s="591"/>
      <c r="J2" s="591"/>
      <c r="K2" s="593"/>
      <c r="L2" s="590"/>
      <c r="M2" s="591"/>
      <c r="N2" s="591"/>
      <c r="O2" s="593"/>
      <c r="P2" s="590"/>
      <c r="Q2" s="591"/>
      <c r="R2" s="591"/>
      <c r="S2" s="593"/>
      <c r="T2" s="590"/>
      <c r="U2" s="591"/>
      <c r="V2" s="591"/>
      <c r="W2" s="593"/>
      <c r="X2" s="590"/>
      <c r="Y2" s="591"/>
      <c r="Z2" s="591"/>
      <c r="AA2" s="593"/>
      <c r="AB2" s="590"/>
      <c r="AC2" s="591"/>
      <c r="AD2" s="591"/>
      <c r="AE2" s="442"/>
    </row>
    <row r="3" spans="1:31" ht="12" customHeight="1">
      <c r="A3" s="151" t="s">
        <v>5</v>
      </c>
      <c r="B3" s="152"/>
      <c r="C3" s="152"/>
      <c r="D3" s="441" t="s">
        <v>1</v>
      </c>
      <c r="E3" s="441" t="s">
        <v>2</v>
      </c>
      <c r="F3" s="441" t="s">
        <v>3</v>
      </c>
      <c r="G3" s="441" t="s">
        <v>4</v>
      </c>
      <c r="H3" s="441" t="s">
        <v>1</v>
      </c>
      <c r="I3" s="441" t="s">
        <v>2</v>
      </c>
      <c r="J3" s="441" t="s">
        <v>3</v>
      </c>
      <c r="K3" s="441" t="s">
        <v>4</v>
      </c>
      <c r="L3" s="441" t="s">
        <v>1</v>
      </c>
      <c r="M3" s="441" t="s">
        <v>2</v>
      </c>
      <c r="N3" s="441" t="s">
        <v>3</v>
      </c>
      <c r="O3" s="441" t="s">
        <v>4</v>
      </c>
      <c r="P3" s="441" t="s">
        <v>136</v>
      </c>
      <c r="Q3" s="441" t="s">
        <v>2</v>
      </c>
      <c r="R3" s="441" t="s">
        <v>3</v>
      </c>
      <c r="S3" s="441" t="s">
        <v>4</v>
      </c>
      <c r="T3" s="441" t="s">
        <v>136</v>
      </c>
      <c r="U3" s="441" t="s">
        <v>2</v>
      </c>
      <c r="V3" s="441" t="s">
        <v>3</v>
      </c>
      <c r="W3" s="441" t="s">
        <v>4</v>
      </c>
      <c r="X3" s="441" t="s">
        <v>136</v>
      </c>
      <c r="Y3" s="441" t="s">
        <v>2</v>
      </c>
      <c r="Z3" s="441" t="s">
        <v>3</v>
      </c>
      <c r="AA3" s="441" t="s">
        <v>4</v>
      </c>
      <c r="AB3" s="441" t="s">
        <v>136</v>
      </c>
      <c r="AC3" s="441" t="s">
        <v>2</v>
      </c>
      <c r="AD3" s="441" t="s">
        <v>3</v>
      </c>
      <c r="AE3" s="441" t="s">
        <v>4</v>
      </c>
    </row>
    <row r="4" spans="1:31" ht="12" customHeight="1">
      <c r="A4" s="153"/>
      <c r="B4" s="120"/>
      <c r="C4" s="121"/>
      <c r="D4" s="69"/>
      <c r="E4" s="69"/>
      <c r="F4" s="20"/>
      <c r="G4" s="69"/>
      <c r="H4" s="69"/>
      <c r="I4" s="69"/>
      <c r="J4" s="20"/>
      <c r="K4" s="69"/>
      <c r="L4" s="69"/>
      <c r="M4" s="69"/>
      <c r="N4" s="20"/>
      <c r="O4" s="69"/>
      <c r="P4" s="69"/>
      <c r="Q4" s="69"/>
      <c r="R4" s="20"/>
      <c r="S4" s="69"/>
      <c r="T4" s="69"/>
      <c r="U4" s="69"/>
      <c r="V4" s="20"/>
      <c r="W4" s="69"/>
      <c r="X4" s="69"/>
      <c r="Y4" s="69"/>
      <c r="Z4" s="20"/>
      <c r="AA4" s="69"/>
      <c r="AB4" s="69"/>
      <c r="AC4" s="69"/>
      <c r="AD4" s="20"/>
      <c r="AE4" s="20"/>
    </row>
    <row r="5" spans="1:31" ht="12" customHeight="1">
      <c r="A5" s="154" t="s">
        <v>16</v>
      </c>
      <c r="B5" s="11"/>
      <c r="C5" s="11"/>
      <c r="D5" s="22"/>
      <c r="E5" s="22"/>
      <c r="F5" s="21"/>
      <c r="G5" s="22"/>
      <c r="H5" s="22"/>
      <c r="I5" s="22"/>
      <c r="J5" s="21"/>
      <c r="K5" s="22"/>
      <c r="L5" s="22"/>
      <c r="M5" s="22"/>
      <c r="N5" s="21"/>
      <c r="O5" s="22"/>
      <c r="P5" s="22"/>
      <c r="Q5" s="22"/>
      <c r="R5" s="21"/>
      <c r="S5" s="22"/>
      <c r="T5" s="22"/>
      <c r="U5" s="22"/>
      <c r="V5" s="21"/>
      <c r="W5" s="22"/>
      <c r="X5" s="22"/>
      <c r="Y5" s="22"/>
      <c r="Z5" s="21"/>
      <c r="AA5" s="22"/>
      <c r="AB5" s="22"/>
      <c r="AC5" s="22"/>
      <c r="AD5" s="21"/>
      <c r="AE5" s="21"/>
    </row>
    <row r="6" spans="1:31" ht="12" customHeight="1">
      <c r="A6" s="155"/>
      <c r="B6" s="11"/>
      <c r="C6" s="11"/>
      <c r="D6" s="24"/>
      <c r="E6" s="24"/>
      <c r="F6" s="23"/>
      <c r="G6" s="24"/>
      <c r="H6" s="24"/>
      <c r="I6" s="24"/>
      <c r="J6" s="23"/>
      <c r="K6" s="24"/>
      <c r="L6" s="24"/>
      <c r="M6" s="24"/>
      <c r="N6" s="23"/>
      <c r="O6" s="24"/>
      <c r="P6" s="24"/>
      <c r="Q6" s="24"/>
      <c r="R6" s="23"/>
      <c r="S6" s="24"/>
      <c r="T6" s="24"/>
      <c r="U6" s="24"/>
      <c r="V6" s="23"/>
      <c r="W6" s="24"/>
      <c r="X6" s="24"/>
      <c r="Y6" s="24"/>
      <c r="Z6" s="23"/>
      <c r="AA6" s="24"/>
      <c r="AB6" s="24"/>
      <c r="AC6" s="24"/>
      <c r="AD6" s="23"/>
      <c r="AE6" s="23"/>
    </row>
    <row r="7" spans="1:31" ht="12" customHeight="1">
      <c r="A7" s="155"/>
      <c r="B7" s="10" t="s">
        <v>17</v>
      </c>
      <c r="C7" s="11"/>
      <c r="D7" s="24"/>
      <c r="E7" s="24"/>
      <c r="F7" s="23"/>
      <c r="G7" s="24"/>
      <c r="H7" s="24"/>
      <c r="I7" s="24"/>
      <c r="J7" s="23"/>
      <c r="K7" s="24"/>
      <c r="L7" s="24"/>
      <c r="M7" s="24"/>
      <c r="N7" s="23"/>
      <c r="O7" s="24"/>
      <c r="P7" s="24"/>
      <c r="Q7" s="24"/>
      <c r="R7" s="23"/>
      <c r="S7" s="24"/>
      <c r="T7" s="24"/>
      <c r="U7" s="24"/>
      <c r="V7" s="23"/>
      <c r="W7" s="24"/>
      <c r="X7" s="24"/>
      <c r="Y7" s="24"/>
      <c r="Z7" s="23"/>
      <c r="AA7" s="24"/>
      <c r="AB7" s="24"/>
      <c r="AC7" s="24"/>
      <c r="AD7" s="23"/>
      <c r="AE7" s="23"/>
    </row>
    <row r="8" spans="1:31" ht="12" customHeight="1">
      <c r="A8" s="155"/>
      <c r="B8" s="11"/>
      <c r="C8" s="11"/>
      <c r="D8" s="22"/>
      <c r="E8" s="22"/>
      <c r="F8" s="21"/>
      <c r="G8" s="22"/>
      <c r="H8" s="22"/>
      <c r="I8" s="22"/>
      <c r="J8" s="21"/>
      <c r="K8" s="22"/>
      <c r="L8" s="22"/>
      <c r="M8" s="22"/>
      <c r="N8" s="21"/>
      <c r="O8" s="22"/>
      <c r="P8" s="22"/>
      <c r="Q8" s="22"/>
      <c r="R8" s="21"/>
      <c r="S8" s="22"/>
      <c r="T8" s="22"/>
      <c r="U8" s="22"/>
      <c r="V8" s="21"/>
      <c r="W8" s="22"/>
      <c r="X8" s="22"/>
      <c r="Y8" s="22"/>
      <c r="Z8" s="21"/>
      <c r="AA8" s="22"/>
      <c r="AB8" s="22"/>
      <c r="AC8" s="22"/>
      <c r="AD8" s="21"/>
      <c r="AE8" s="21"/>
    </row>
    <row r="9" spans="1:31" ht="12" customHeight="1">
      <c r="A9" s="155"/>
      <c r="B9" s="11"/>
      <c r="C9" s="11" t="s">
        <v>18</v>
      </c>
      <c r="D9" s="26">
        <v>41364</v>
      </c>
      <c r="E9" s="26">
        <v>11992</v>
      </c>
      <c r="F9" s="25">
        <v>13867</v>
      </c>
      <c r="G9" s="26">
        <v>15211</v>
      </c>
      <c r="H9" s="26">
        <v>34799</v>
      </c>
      <c r="I9" s="26">
        <v>15118</v>
      </c>
      <c r="J9" s="25">
        <v>15922</v>
      </c>
      <c r="K9" s="26">
        <v>14633</v>
      </c>
      <c r="L9" s="26">
        <v>13748</v>
      </c>
      <c r="M9" s="26">
        <v>13967</v>
      </c>
      <c r="N9" s="25">
        <v>12460</v>
      </c>
      <c r="O9" s="26">
        <v>14625</v>
      </c>
      <c r="P9" s="26">
        <v>13333</v>
      </c>
      <c r="Q9" s="26">
        <v>12812</v>
      </c>
      <c r="R9" s="25">
        <v>17113</v>
      </c>
      <c r="S9" s="26">
        <v>17558</v>
      </c>
      <c r="T9" s="26">
        <v>12191</v>
      </c>
      <c r="U9" s="26">
        <v>14028</v>
      </c>
      <c r="V9" s="25">
        <v>8410</v>
      </c>
      <c r="W9" s="26">
        <v>10805</v>
      </c>
      <c r="X9" s="26">
        <v>8999</v>
      </c>
      <c r="Y9" s="26">
        <v>7789</v>
      </c>
      <c r="Z9" s="25">
        <v>6294</v>
      </c>
      <c r="AA9" s="26">
        <v>5399</v>
      </c>
      <c r="AB9" s="26">
        <v>6641</v>
      </c>
      <c r="AC9" s="26">
        <v>7581</v>
      </c>
      <c r="AD9" s="25">
        <v>7826</v>
      </c>
      <c r="AE9" s="25"/>
    </row>
    <row r="10" spans="1:31" ht="12" customHeight="1">
      <c r="A10" s="155"/>
      <c r="B10" s="11"/>
      <c r="C10" s="11" t="s">
        <v>115</v>
      </c>
      <c r="D10" s="26">
        <v>124909</v>
      </c>
      <c r="E10" s="26">
        <v>117071</v>
      </c>
      <c r="F10" s="25">
        <v>112468</v>
      </c>
      <c r="G10" s="26">
        <v>130709</v>
      </c>
      <c r="H10" s="26">
        <v>134618</v>
      </c>
      <c r="I10" s="26">
        <v>134217</v>
      </c>
      <c r="J10" s="25">
        <v>140790</v>
      </c>
      <c r="K10" s="26">
        <f>136972-260</f>
        <v>136712</v>
      </c>
      <c r="L10" s="26">
        <v>137239</v>
      </c>
      <c r="M10" s="26">
        <v>139603</v>
      </c>
      <c r="N10" s="25">
        <v>145135</v>
      </c>
      <c r="O10" s="26">
        <v>144266</v>
      </c>
      <c r="P10" s="26">
        <v>145416</v>
      </c>
      <c r="Q10" s="26">
        <v>157754</v>
      </c>
      <c r="R10" s="25">
        <v>157872</v>
      </c>
      <c r="S10" s="26">
        <v>162762</v>
      </c>
      <c r="T10" s="26">
        <v>149165</v>
      </c>
      <c r="U10" s="26">
        <v>153755</v>
      </c>
      <c r="V10" s="25">
        <v>152654</v>
      </c>
      <c r="W10" s="26">
        <v>157645</v>
      </c>
      <c r="X10" s="26">
        <v>144696</v>
      </c>
      <c r="Y10" s="26">
        <v>157359</v>
      </c>
      <c r="Z10" s="25">
        <v>155024</v>
      </c>
      <c r="AA10" s="26">
        <v>157745</v>
      </c>
      <c r="AB10" s="26">
        <v>169487</v>
      </c>
      <c r="AC10" s="26">
        <v>180114</v>
      </c>
      <c r="AD10" s="25">
        <v>185396</v>
      </c>
      <c r="AE10" s="25"/>
    </row>
    <row r="11" spans="1:31" ht="12" customHeight="1">
      <c r="A11" s="155"/>
      <c r="B11" s="11"/>
      <c r="C11" s="11" t="s">
        <v>116</v>
      </c>
      <c r="D11" s="26">
        <v>38259</v>
      </c>
      <c r="E11" s="26">
        <v>36461</v>
      </c>
      <c r="F11" s="25">
        <v>40038</v>
      </c>
      <c r="G11" s="26">
        <v>53966</v>
      </c>
      <c r="H11" s="26">
        <v>42560</v>
      </c>
      <c r="I11" s="26">
        <v>31009</v>
      </c>
      <c r="J11" s="25">
        <v>24354</v>
      </c>
      <c r="K11" s="26">
        <v>28615</v>
      </c>
      <c r="L11" s="26">
        <v>33916</v>
      </c>
      <c r="M11" s="26">
        <v>14420</v>
      </c>
      <c r="N11" s="25">
        <v>18137</v>
      </c>
      <c r="O11" s="26">
        <v>23690</v>
      </c>
      <c r="P11" s="26">
        <v>19154</v>
      </c>
      <c r="Q11" s="26">
        <v>7313</v>
      </c>
      <c r="R11" s="25">
        <v>14849</v>
      </c>
      <c r="S11" s="26">
        <v>11052</v>
      </c>
      <c r="T11" s="26">
        <v>15438</v>
      </c>
      <c r="U11" s="26">
        <v>13312</v>
      </c>
      <c r="V11" s="25">
        <v>3663</v>
      </c>
      <c r="W11" s="26">
        <v>5104</v>
      </c>
      <c r="X11" s="26">
        <v>6008</v>
      </c>
      <c r="Y11" s="26">
        <v>4392</v>
      </c>
      <c r="Z11" s="25">
        <v>2195</v>
      </c>
      <c r="AA11" s="26">
        <v>8162</v>
      </c>
      <c r="AB11" s="26">
        <v>8220</v>
      </c>
      <c r="AC11" s="26">
        <v>10194</v>
      </c>
      <c r="AD11" s="25">
        <v>4989</v>
      </c>
      <c r="AE11" s="25"/>
    </row>
    <row r="12" spans="1:31" ht="12" customHeight="1">
      <c r="A12" s="155"/>
      <c r="B12" s="11"/>
      <c r="C12" s="11" t="s">
        <v>117</v>
      </c>
      <c r="D12" s="26">
        <v>2057</v>
      </c>
      <c r="E12" s="26">
        <v>533</v>
      </c>
      <c r="F12" s="25">
        <v>2270</v>
      </c>
      <c r="G12" s="26">
        <v>821</v>
      </c>
      <c r="H12" s="26">
        <v>2541</v>
      </c>
      <c r="I12" s="26">
        <v>870</v>
      </c>
      <c r="J12" s="25">
        <v>2017</v>
      </c>
      <c r="K12" s="26">
        <v>896</v>
      </c>
      <c r="L12" s="26">
        <v>2666</v>
      </c>
      <c r="M12" s="26">
        <v>950</v>
      </c>
      <c r="N12" s="25">
        <v>2116</v>
      </c>
      <c r="O12" s="26">
        <v>899</v>
      </c>
      <c r="P12" s="26">
        <v>2317</v>
      </c>
      <c r="Q12" s="26">
        <v>355</v>
      </c>
      <c r="R12" s="25">
        <v>1822</v>
      </c>
      <c r="S12" s="26">
        <v>1356</v>
      </c>
      <c r="T12" s="26">
        <v>2806</v>
      </c>
      <c r="U12" s="26">
        <v>738</v>
      </c>
      <c r="V12" s="25">
        <v>2018</v>
      </c>
      <c r="W12" s="26">
        <v>2225</v>
      </c>
      <c r="X12" s="26">
        <v>3668</v>
      </c>
      <c r="Y12" s="26">
        <v>1539</v>
      </c>
      <c r="Z12" s="25">
        <v>2075</v>
      </c>
      <c r="AA12" s="26">
        <v>384</v>
      </c>
      <c r="AB12" s="26">
        <v>1492</v>
      </c>
      <c r="AC12" s="26">
        <v>-420</v>
      </c>
      <c r="AD12" s="25">
        <v>1364</v>
      </c>
      <c r="AE12" s="25"/>
    </row>
    <row r="13" spans="1:31" ht="12" customHeight="1">
      <c r="A13" s="155"/>
      <c r="B13" s="11"/>
      <c r="C13" s="11" t="s">
        <v>19</v>
      </c>
      <c r="D13" s="26">
        <v>11648</v>
      </c>
      <c r="E13" s="26">
        <v>12460</v>
      </c>
      <c r="F13" s="25">
        <v>10879</v>
      </c>
      <c r="G13" s="26">
        <v>12400</v>
      </c>
      <c r="H13" s="26">
        <v>14641</v>
      </c>
      <c r="I13" s="26">
        <v>14250</v>
      </c>
      <c r="J13" s="25">
        <v>15291</v>
      </c>
      <c r="K13" s="26">
        <f>12084+394</f>
        <v>12478</v>
      </c>
      <c r="L13" s="26">
        <v>14748</v>
      </c>
      <c r="M13" s="26">
        <v>13779</v>
      </c>
      <c r="N13" s="25">
        <v>13275</v>
      </c>
      <c r="O13" s="26">
        <v>13749</v>
      </c>
      <c r="P13" s="26">
        <v>16877</v>
      </c>
      <c r="Q13" s="26">
        <v>15778</v>
      </c>
      <c r="R13" s="25">
        <v>12133</v>
      </c>
      <c r="S13" s="26">
        <v>12665</v>
      </c>
      <c r="T13" s="26">
        <v>15986</v>
      </c>
      <c r="U13" s="26">
        <v>13842</v>
      </c>
      <c r="V13" s="25">
        <v>13462</v>
      </c>
      <c r="W13" s="26">
        <v>16643</v>
      </c>
      <c r="X13" s="26">
        <v>18325</v>
      </c>
      <c r="Y13" s="26">
        <v>15413</v>
      </c>
      <c r="Z13" s="25">
        <v>16063</v>
      </c>
      <c r="AA13" s="26">
        <v>17175</v>
      </c>
      <c r="AB13" s="26">
        <v>19280</v>
      </c>
      <c r="AC13" s="26">
        <v>17934</v>
      </c>
      <c r="AD13" s="25">
        <v>16802</v>
      </c>
      <c r="AE13" s="25"/>
    </row>
    <row r="14" spans="1:31" ht="12" customHeight="1">
      <c r="A14" s="156"/>
      <c r="B14" s="12"/>
      <c r="C14" s="414" t="s">
        <v>230</v>
      </c>
      <c r="D14" s="157">
        <v>4791</v>
      </c>
      <c r="E14" s="157">
        <v>4659</v>
      </c>
      <c r="F14" s="158">
        <v>144</v>
      </c>
      <c r="G14" s="157">
        <v>2816</v>
      </c>
      <c r="H14" s="157">
        <v>1883</v>
      </c>
      <c r="I14" s="157">
        <v>193</v>
      </c>
      <c r="J14" s="158">
        <v>128</v>
      </c>
      <c r="K14" s="157">
        <v>607</v>
      </c>
      <c r="L14" s="157">
        <v>593</v>
      </c>
      <c r="M14" s="157">
        <v>204</v>
      </c>
      <c r="N14" s="158">
        <v>768</v>
      </c>
      <c r="O14" s="157">
        <v>668</v>
      </c>
      <c r="P14" s="157">
        <v>390</v>
      </c>
      <c r="Q14" s="157">
        <v>409</v>
      </c>
      <c r="R14" s="158">
        <v>405</v>
      </c>
      <c r="S14" s="157">
        <v>4785</v>
      </c>
      <c r="T14" s="157">
        <v>1805</v>
      </c>
      <c r="U14" s="157">
        <v>1863</v>
      </c>
      <c r="V14" s="158">
        <v>1857</v>
      </c>
      <c r="W14" s="157">
        <v>1556</v>
      </c>
      <c r="X14" s="157">
        <v>1559</v>
      </c>
      <c r="Y14" s="157">
        <v>1558</v>
      </c>
      <c r="Z14" s="158">
        <v>19</v>
      </c>
      <c r="AA14" s="157">
        <v>162</v>
      </c>
      <c r="AB14" s="157">
        <v>359</v>
      </c>
      <c r="AC14" s="157">
        <v>359</v>
      </c>
      <c r="AD14" s="158">
        <v>360</v>
      </c>
      <c r="AE14" s="158"/>
    </row>
    <row r="15" spans="1:31" ht="12" customHeight="1">
      <c r="A15" s="155"/>
      <c r="B15" s="11"/>
      <c r="C15" s="11"/>
      <c r="D15" s="26"/>
      <c r="E15" s="26"/>
      <c r="F15" s="25"/>
      <c r="G15" s="26"/>
      <c r="H15" s="26"/>
      <c r="I15" s="26"/>
      <c r="J15" s="25"/>
      <c r="K15" s="26"/>
      <c r="L15" s="26"/>
      <c r="M15" s="26"/>
      <c r="N15" s="25"/>
      <c r="O15" s="26"/>
      <c r="P15" s="26"/>
      <c r="Q15" s="26"/>
      <c r="R15" s="25"/>
      <c r="S15" s="26"/>
      <c r="T15" s="26"/>
      <c r="U15" s="26"/>
      <c r="V15" s="25"/>
      <c r="W15" s="26"/>
      <c r="X15" s="26"/>
      <c r="Y15" s="26"/>
      <c r="Z15" s="25"/>
      <c r="AA15" s="26"/>
      <c r="AB15" s="26"/>
      <c r="AC15" s="26"/>
      <c r="AD15" s="25"/>
      <c r="AE15" s="25"/>
    </row>
    <row r="16" spans="1:31" ht="12" customHeight="1">
      <c r="A16" s="159"/>
      <c r="B16" s="123" t="s">
        <v>20</v>
      </c>
      <c r="C16" s="123"/>
      <c r="D16" s="27">
        <v>223028</v>
      </c>
      <c r="E16" s="27">
        <v>183176</v>
      </c>
      <c r="F16" s="27">
        <v>179666</v>
      </c>
      <c r="G16" s="27">
        <v>215923</v>
      </c>
      <c r="H16" s="27">
        <v>231042</v>
      </c>
      <c r="I16" s="27">
        <v>195657</v>
      </c>
      <c r="J16" s="27">
        <v>198502</v>
      </c>
      <c r="K16" s="27">
        <v>193941</v>
      </c>
      <c r="L16" s="27">
        <v>202910</v>
      </c>
      <c r="M16" s="27">
        <v>182923</v>
      </c>
      <c r="N16" s="27">
        <v>191891</v>
      </c>
      <c r="O16" s="27">
        <v>197897</v>
      </c>
      <c r="P16" s="27">
        <v>197487</v>
      </c>
      <c r="Q16" s="27">
        <v>194421</v>
      </c>
      <c r="R16" s="27">
        <v>204194</v>
      </c>
      <c r="S16" s="27">
        <v>210178</v>
      </c>
      <c r="T16" s="27">
        <v>197391</v>
      </c>
      <c r="U16" s="27">
        <v>197538</v>
      </c>
      <c r="V16" s="27">
        <v>182064</v>
      </c>
      <c r="W16" s="27">
        <v>193978</v>
      </c>
      <c r="X16" s="27">
        <v>183255</v>
      </c>
      <c r="Y16" s="27">
        <v>188050</v>
      </c>
      <c r="Z16" s="27">
        <v>181670</v>
      </c>
      <c r="AA16" s="27">
        <v>189027</v>
      </c>
      <c r="AB16" s="27">
        <f>SUM(AB9:AB14)</f>
        <v>205479</v>
      </c>
      <c r="AC16" s="27">
        <f>SUM(AC9:AC14)</f>
        <v>215762</v>
      </c>
      <c r="AD16" s="27">
        <f>SUM(AD9:AD14)</f>
        <v>216737</v>
      </c>
      <c r="AE16" s="27"/>
    </row>
    <row r="17" spans="1:31" ht="12" customHeight="1">
      <c r="A17" s="155"/>
      <c r="B17" s="11"/>
      <c r="C17" s="11"/>
      <c r="D17" s="26"/>
      <c r="E17" s="26"/>
      <c r="F17" s="25"/>
      <c r="G17" s="26"/>
      <c r="H17" s="26"/>
      <c r="I17" s="26"/>
      <c r="J17" s="25"/>
      <c r="K17" s="26"/>
      <c r="L17" s="26"/>
      <c r="M17" s="26"/>
      <c r="N17" s="25"/>
      <c r="O17" s="26"/>
      <c r="P17" s="26"/>
      <c r="Q17" s="26"/>
      <c r="R17" s="25"/>
      <c r="S17" s="26"/>
      <c r="T17" s="26"/>
      <c r="U17" s="26"/>
      <c r="V17" s="25"/>
      <c r="W17" s="26"/>
      <c r="X17" s="26"/>
      <c r="Y17" s="26"/>
      <c r="Z17" s="25"/>
      <c r="AA17" s="26"/>
      <c r="AB17" s="26"/>
      <c r="AC17" s="26"/>
      <c r="AD17" s="25"/>
      <c r="AE17" s="25"/>
    </row>
    <row r="18" spans="1:31" ht="12" customHeight="1">
      <c r="A18" s="155"/>
      <c r="B18" s="10" t="s">
        <v>21</v>
      </c>
      <c r="C18" s="11"/>
      <c r="D18" s="26"/>
      <c r="E18" s="26"/>
      <c r="F18" s="25"/>
      <c r="G18" s="26"/>
      <c r="H18" s="26"/>
      <c r="I18" s="26"/>
      <c r="J18" s="25"/>
      <c r="K18" s="26"/>
      <c r="L18" s="26"/>
      <c r="M18" s="26"/>
      <c r="N18" s="25"/>
      <c r="O18" s="26"/>
      <c r="P18" s="26"/>
      <c r="Q18" s="26"/>
      <c r="R18" s="25"/>
      <c r="S18" s="26"/>
      <c r="T18" s="26"/>
      <c r="U18" s="26"/>
      <c r="V18" s="25"/>
      <c r="W18" s="26"/>
      <c r="X18" s="26"/>
      <c r="Y18" s="26"/>
      <c r="Z18" s="25"/>
      <c r="AA18" s="26"/>
      <c r="AB18" s="26"/>
      <c r="AC18" s="26"/>
      <c r="AD18" s="25"/>
      <c r="AE18" s="25"/>
    </row>
    <row r="19" spans="1:31" ht="12" customHeight="1">
      <c r="A19" s="155"/>
      <c r="B19" s="11"/>
      <c r="C19" s="11"/>
      <c r="D19" s="26"/>
      <c r="E19" s="26"/>
      <c r="F19" s="25"/>
      <c r="G19" s="26"/>
      <c r="H19" s="26"/>
      <c r="I19" s="26"/>
      <c r="J19" s="25"/>
      <c r="K19" s="26"/>
      <c r="L19" s="26"/>
      <c r="M19" s="26"/>
      <c r="N19" s="25"/>
      <c r="O19" s="26"/>
      <c r="P19" s="26"/>
      <c r="Q19" s="26"/>
      <c r="R19" s="25"/>
      <c r="S19" s="26"/>
      <c r="T19" s="26"/>
      <c r="U19" s="26"/>
      <c r="V19" s="25"/>
      <c r="W19" s="26"/>
      <c r="X19" s="26"/>
      <c r="Y19" s="26"/>
      <c r="Z19" s="25"/>
      <c r="AA19" s="26"/>
      <c r="AB19" s="26"/>
      <c r="AC19" s="26"/>
      <c r="AD19" s="25"/>
      <c r="AE19" s="25"/>
    </row>
    <row r="20" spans="1:31" ht="12" customHeight="1">
      <c r="A20" s="155"/>
      <c r="B20" s="11"/>
      <c r="C20" s="11" t="s">
        <v>118</v>
      </c>
      <c r="D20" s="26">
        <v>521526</v>
      </c>
      <c r="E20" s="26">
        <v>512170</v>
      </c>
      <c r="F20" s="25">
        <v>512645</v>
      </c>
      <c r="G20" s="26">
        <v>510962</v>
      </c>
      <c r="H20" s="26">
        <v>505277</v>
      </c>
      <c r="I20" s="26">
        <v>501989</v>
      </c>
      <c r="J20" s="25">
        <v>496251</v>
      </c>
      <c r="K20" s="26">
        <f>493319+300</f>
        <v>493619</v>
      </c>
      <c r="L20" s="26">
        <v>492312</v>
      </c>
      <c r="M20" s="26">
        <v>487346</v>
      </c>
      <c r="N20" s="25">
        <v>481879</v>
      </c>
      <c r="O20" s="26">
        <v>487778</v>
      </c>
      <c r="P20" s="26">
        <v>474692</v>
      </c>
      <c r="Q20" s="26">
        <v>482082</v>
      </c>
      <c r="R20" s="25">
        <v>480666</v>
      </c>
      <c r="S20" s="26">
        <v>493204</v>
      </c>
      <c r="T20" s="26">
        <v>478515</v>
      </c>
      <c r="U20" s="26">
        <v>477633</v>
      </c>
      <c r="V20" s="25">
        <v>474162</v>
      </c>
      <c r="W20" s="26">
        <v>483174</v>
      </c>
      <c r="X20" s="26">
        <v>458620</v>
      </c>
      <c r="Y20" s="26">
        <v>457842</v>
      </c>
      <c r="Z20" s="25">
        <v>456532</v>
      </c>
      <c r="AA20" s="26">
        <v>458343</v>
      </c>
      <c r="AB20" s="26">
        <v>454050</v>
      </c>
      <c r="AC20" s="26">
        <v>448436</v>
      </c>
      <c r="AD20" s="25">
        <v>442821</v>
      </c>
      <c r="AE20" s="25"/>
    </row>
    <row r="21" spans="1:31" ht="13.5" customHeight="1">
      <c r="A21" s="155"/>
      <c r="B21" s="11"/>
      <c r="C21" s="42" t="s">
        <v>174</v>
      </c>
      <c r="D21" s="26">
        <v>315305</v>
      </c>
      <c r="E21" s="26">
        <v>313836</v>
      </c>
      <c r="F21" s="25">
        <v>316269</v>
      </c>
      <c r="G21" s="26">
        <f>311066-G22</f>
        <v>93357</v>
      </c>
      <c r="H21" s="26">
        <v>314685</v>
      </c>
      <c r="I21" s="26">
        <v>314211</v>
      </c>
      <c r="J21" s="25">
        <v>377986</v>
      </c>
      <c r="K21" s="26">
        <f>381199-K22</f>
        <v>163304</v>
      </c>
      <c r="L21" s="26">
        <v>161265</v>
      </c>
      <c r="M21" s="26">
        <v>159257</v>
      </c>
      <c r="N21" s="25">
        <v>159344</v>
      </c>
      <c r="O21" s="26">
        <v>259984</v>
      </c>
      <c r="P21" s="26">
        <v>253299</v>
      </c>
      <c r="Q21" s="26">
        <v>259108</v>
      </c>
      <c r="R21" s="25">
        <v>257548</v>
      </c>
      <c r="S21" s="26">
        <v>260909</v>
      </c>
      <c r="T21" s="26">
        <v>255022</v>
      </c>
      <c r="U21" s="26">
        <v>251200</v>
      </c>
      <c r="V21" s="25">
        <v>255916</v>
      </c>
      <c r="W21" s="26">
        <v>260165</v>
      </c>
      <c r="X21" s="26">
        <v>237911</v>
      </c>
      <c r="Y21" s="26">
        <v>235228</v>
      </c>
      <c r="Z21" s="25">
        <v>229544</v>
      </c>
      <c r="AA21" s="26">
        <v>229174</v>
      </c>
      <c r="AB21" s="26">
        <v>221902</v>
      </c>
      <c r="AC21" s="26">
        <v>218557</v>
      </c>
      <c r="AD21" s="25">
        <v>215109</v>
      </c>
      <c r="AE21" s="25"/>
    </row>
    <row r="22" spans="1:31" ht="13.5" customHeight="1">
      <c r="A22" s="155"/>
      <c r="B22" s="11"/>
      <c r="C22" s="42" t="s">
        <v>231</v>
      </c>
      <c r="D22" s="26"/>
      <c r="E22" s="26"/>
      <c r="F22" s="25"/>
      <c r="G22" s="26">
        <v>217709</v>
      </c>
      <c r="H22" s="26"/>
      <c r="I22" s="26"/>
      <c r="J22" s="25"/>
      <c r="K22" s="26">
        <v>217895</v>
      </c>
      <c r="L22" s="26">
        <v>218105</v>
      </c>
      <c r="M22" s="26">
        <v>218235</v>
      </c>
      <c r="N22" s="25">
        <v>218238</v>
      </c>
      <c r="O22" s="26">
        <v>218502</v>
      </c>
      <c r="P22" s="26">
        <v>218128</v>
      </c>
      <c r="Q22" s="26">
        <v>218457</v>
      </c>
      <c r="R22" s="25">
        <v>218502</v>
      </c>
      <c r="S22" s="26">
        <v>217935</v>
      </c>
      <c r="T22" s="26">
        <v>217956</v>
      </c>
      <c r="U22" s="26">
        <v>218185</v>
      </c>
      <c r="V22" s="25">
        <v>218040</v>
      </c>
      <c r="W22" s="26">
        <v>218098</v>
      </c>
      <c r="X22" s="26">
        <v>211654</v>
      </c>
      <c r="Y22" s="26">
        <v>212166</v>
      </c>
      <c r="Z22" s="25">
        <v>212165</v>
      </c>
      <c r="AA22" s="26">
        <v>212284</v>
      </c>
      <c r="AB22" s="26">
        <v>212700</v>
      </c>
      <c r="AC22" s="26">
        <v>212933</v>
      </c>
      <c r="AD22" s="25">
        <v>212933</v>
      </c>
      <c r="AE22" s="25"/>
    </row>
    <row r="23" spans="1:31" ht="12" customHeight="1">
      <c r="A23" s="155"/>
      <c r="B23" s="11"/>
      <c r="C23" s="11" t="s">
        <v>22</v>
      </c>
      <c r="D23" s="26">
        <v>0</v>
      </c>
      <c r="E23" s="26">
        <v>0</v>
      </c>
      <c r="F23" s="25">
        <v>0</v>
      </c>
      <c r="G23" s="26">
        <v>0</v>
      </c>
      <c r="H23" s="26">
        <v>0</v>
      </c>
      <c r="I23" s="26">
        <v>0</v>
      </c>
      <c r="J23" s="25">
        <v>0</v>
      </c>
      <c r="K23" s="26">
        <v>5</v>
      </c>
      <c r="L23" s="26">
        <v>5</v>
      </c>
      <c r="M23" s="26">
        <v>14</v>
      </c>
      <c r="N23" s="25">
        <v>0</v>
      </c>
      <c r="O23" s="26">
        <v>0</v>
      </c>
      <c r="P23" s="26">
        <v>0</v>
      </c>
      <c r="Q23" s="26">
        <v>0</v>
      </c>
      <c r="R23" s="25">
        <v>13</v>
      </c>
      <c r="S23" s="26">
        <v>1000</v>
      </c>
      <c r="T23" s="26">
        <v>976</v>
      </c>
      <c r="U23" s="26">
        <v>1078</v>
      </c>
      <c r="V23" s="25">
        <v>1046</v>
      </c>
      <c r="W23" s="26">
        <v>1078</v>
      </c>
      <c r="X23" s="26">
        <v>1387</v>
      </c>
      <c r="Y23" s="26">
        <v>1288</v>
      </c>
      <c r="Z23" s="25">
        <v>1165</v>
      </c>
      <c r="AA23" s="26">
        <v>1324</v>
      </c>
      <c r="AB23" s="26">
        <v>1719</v>
      </c>
      <c r="AC23" s="26">
        <v>1112</v>
      </c>
      <c r="AD23" s="25">
        <v>1135</v>
      </c>
      <c r="AE23" s="25"/>
    </row>
    <row r="24" spans="1:31" s="2" customFormat="1" ht="12" customHeight="1">
      <c r="A24" s="155"/>
      <c r="B24" s="11"/>
      <c r="C24" s="11" t="s">
        <v>23</v>
      </c>
      <c r="D24" s="26">
        <v>774</v>
      </c>
      <c r="E24" s="26">
        <v>837</v>
      </c>
      <c r="F24" s="25">
        <v>898</v>
      </c>
      <c r="G24" s="26">
        <v>532</v>
      </c>
      <c r="H24" s="26">
        <v>498</v>
      </c>
      <c r="I24" s="26">
        <v>321</v>
      </c>
      <c r="J24" s="25">
        <v>274</v>
      </c>
      <c r="K24" s="26">
        <v>238</v>
      </c>
      <c r="L24" s="26">
        <v>280</v>
      </c>
      <c r="M24" s="26">
        <v>209</v>
      </c>
      <c r="N24" s="25">
        <v>408</v>
      </c>
      <c r="O24" s="26">
        <v>155</v>
      </c>
      <c r="P24" s="26">
        <v>96</v>
      </c>
      <c r="Q24" s="26">
        <v>80</v>
      </c>
      <c r="R24" s="25">
        <v>77</v>
      </c>
      <c r="S24" s="26">
        <v>47</v>
      </c>
      <c r="T24" s="26">
        <v>47</v>
      </c>
      <c r="U24" s="26">
        <v>47</v>
      </c>
      <c r="V24" s="25">
        <v>46</v>
      </c>
      <c r="W24" s="26">
        <v>73</v>
      </c>
      <c r="X24" s="26">
        <v>59</v>
      </c>
      <c r="Y24" s="26">
        <v>59</v>
      </c>
      <c r="Z24" s="25">
        <v>147</v>
      </c>
      <c r="AA24" s="26">
        <v>59</v>
      </c>
      <c r="AB24" s="26">
        <v>67</v>
      </c>
      <c r="AC24" s="26">
        <v>74</v>
      </c>
      <c r="AD24" s="25">
        <v>75</v>
      </c>
      <c r="AE24" s="25"/>
    </row>
    <row r="25" spans="1:31" ht="12" customHeight="1">
      <c r="A25" s="156"/>
      <c r="B25" s="12"/>
      <c r="C25" s="414" t="s">
        <v>241</v>
      </c>
      <c r="D25" s="157">
        <v>26099</v>
      </c>
      <c r="E25" s="157">
        <v>24234</v>
      </c>
      <c r="F25" s="158">
        <v>15363</v>
      </c>
      <c r="G25" s="157">
        <v>19361</v>
      </c>
      <c r="H25" s="157">
        <v>25210</v>
      </c>
      <c r="I25" s="157">
        <v>25885</v>
      </c>
      <c r="J25" s="158">
        <v>23554</v>
      </c>
      <c r="K25" s="157">
        <f>21359+260+627</f>
        <v>22246</v>
      </c>
      <c r="L25" s="157">
        <v>21732</v>
      </c>
      <c r="M25" s="157">
        <v>21497</v>
      </c>
      <c r="N25" s="158">
        <v>81790</v>
      </c>
      <c r="O25" s="157">
        <v>26460</v>
      </c>
      <c r="P25" s="157">
        <v>25288</v>
      </c>
      <c r="Q25" s="157">
        <v>26314</v>
      </c>
      <c r="R25" s="158">
        <v>23315</v>
      </c>
      <c r="S25" s="157">
        <v>23751</v>
      </c>
      <c r="T25" s="157">
        <v>22074</v>
      </c>
      <c r="U25" s="157">
        <v>18864</v>
      </c>
      <c r="V25" s="158">
        <v>17758</v>
      </c>
      <c r="W25" s="157">
        <v>18963</v>
      </c>
      <c r="X25" s="157">
        <v>16497</v>
      </c>
      <c r="Y25" s="157">
        <v>18484</v>
      </c>
      <c r="Z25" s="158">
        <v>20283</v>
      </c>
      <c r="AA25" s="157">
        <v>19450</v>
      </c>
      <c r="AB25" s="157">
        <v>27955</v>
      </c>
      <c r="AC25" s="157">
        <v>30945</v>
      </c>
      <c r="AD25" s="158">
        <v>28447</v>
      </c>
      <c r="AE25" s="158"/>
    </row>
    <row r="26" spans="1:31" s="2" customFormat="1" ht="12" customHeight="1">
      <c r="A26" s="155"/>
      <c r="B26" s="11"/>
      <c r="C26" s="11"/>
      <c r="D26" s="26"/>
      <c r="E26" s="26"/>
      <c r="F26" s="25"/>
      <c r="G26" s="26"/>
      <c r="H26" s="26"/>
      <c r="I26" s="26"/>
      <c r="J26" s="25"/>
      <c r="K26" s="26"/>
      <c r="L26" s="26"/>
      <c r="M26" s="26"/>
      <c r="N26" s="25"/>
      <c r="O26" s="26"/>
      <c r="P26" s="26"/>
      <c r="Q26" s="26"/>
      <c r="R26" s="25"/>
      <c r="S26" s="26"/>
      <c r="T26" s="26"/>
      <c r="U26" s="26"/>
      <c r="V26" s="25"/>
      <c r="W26" s="26"/>
      <c r="X26" s="26"/>
      <c r="Y26" s="26"/>
      <c r="Z26" s="25"/>
      <c r="AA26" s="26"/>
      <c r="AB26" s="26"/>
      <c r="AC26" s="26"/>
      <c r="AD26" s="25"/>
      <c r="AE26" s="25"/>
    </row>
    <row r="27" spans="1:31" ht="12" customHeight="1">
      <c r="A27" s="159"/>
      <c r="B27" s="123" t="s">
        <v>24</v>
      </c>
      <c r="C27" s="123"/>
      <c r="D27" s="27">
        <v>863704</v>
      </c>
      <c r="E27" s="27">
        <v>851077</v>
      </c>
      <c r="F27" s="27">
        <v>845175</v>
      </c>
      <c r="G27" s="27">
        <v>841921</v>
      </c>
      <c r="H27" s="27">
        <v>845670</v>
      </c>
      <c r="I27" s="27">
        <v>842406</v>
      </c>
      <c r="J27" s="27">
        <v>898065</v>
      </c>
      <c r="K27" s="27">
        <f>SUM(K20:K25)</f>
        <v>897307</v>
      </c>
      <c r="L27" s="27">
        <v>893699</v>
      </c>
      <c r="M27" s="27">
        <v>886558</v>
      </c>
      <c r="N27" s="27">
        <v>941659</v>
      </c>
      <c r="O27" s="27">
        <v>992879</v>
      </c>
      <c r="P27" s="27">
        <v>971503</v>
      </c>
      <c r="Q27" s="27">
        <v>986041</v>
      </c>
      <c r="R27" s="27">
        <v>980121</v>
      </c>
      <c r="S27" s="27">
        <v>996846</v>
      </c>
      <c r="T27" s="27">
        <v>974590</v>
      </c>
      <c r="U27" s="27">
        <v>967007</v>
      </c>
      <c r="V27" s="27">
        <v>966968</v>
      </c>
      <c r="W27" s="27">
        <f>SUM(W20:W25)</f>
        <v>981551</v>
      </c>
      <c r="X27" s="27">
        <v>926128</v>
      </c>
      <c r="Y27" s="27">
        <v>925067</v>
      </c>
      <c r="Z27" s="27">
        <v>919836</v>
      </c>
      <c r="AA27" s="27">
        <f>SUM(AA20:AA26)</f>
        <v>920634</v>
      </c>
      <c r="AB27" s="27">
        <f>SUM(AB20:AB26)</f>
        <v>918393</v>
      </c>
      <c r="AC27" s="27">
        <f>SUM(AC20:AC26)</f>
        <v>912057</v>
      </c>
      <c r="AD27" s="27">
        <f>SUM(AD20:AD25)</f>
        <v>900520</v>
      </c>
      <c r="AE27" s="27"/>
    </row>
    <row r="28" spans="1:31" ht="12" customHeight="1">
      <c r="A28" s="155"/>
      <c r="B28" s="11"/>
      <c r="C28" s="11"/>
      <c r="D28" s="29"/>
      <c r="E28" s="29"/>
      <c r="F28" s="28"/>
      <c r="G28" s="29"/>
      <c r="H28" s="29"/>
      <c r="I28" s="29"/>
      <c r="J28" s="28"/>
      <c r="K28" s="29"/>
      <c r="L28" s="29"/>
      <c r="M28" s="29"/>
      <c r="N28" s="28"/>
      <c r="O28" s="29"/>
      <c r="P28" s="29"/>
      <c r="Q28" s="29"/>
      <c r="R28" s="28"/>
      <c r="S28" s="29"/>
      <c r="T28" s="29"/>
      <c r="U28" s="29"/>
      <c r="V28" s="28"/>
      <c r="W28" s="29"/>
      <c r="X28" s="29"/>
      <c r="Y28" s="29"/>
      <c r="Z28" s="28"/>
      <c r="AA28" s="29"/>
      <c r="AB28" s="29"/>
      <c r="AC28" s="29"/>
      <c r="AD28" s="28"/>
      <c r="AE28" s="28"/>
    </row>
    <row r="29" spans="1:31" ht="12" customHeight="1" thickBot="1">
      <c r="A29" s="160" t="s">
        <v>25</v>
      </c>
      <c r="B29" s="16"/>
      <c r="C29" s="16"/>
      <c r="D29" s="30">
        <v>1086732</v>
      </c>
      <c r="E29" s="30">
        <v>1034253</v>
      </c>
      <c r="F29" s="30">
        <v>1024841</v>
      </c>
      <c r="G29" s="30">
        <v>1057844</v>
      </c>
      <c r="H29" s="30">
        <v>1076712</v>
      </c>
      <c r="I29" s="30">
        <v>1038063</v>
      </c>
      <c r="J29" s="30">
        <v>1096567</v>
      </c>
      <c r="K29" s="30">
        <f>SUM(K16,K27)</f>
        <v>1091248</v>
      </c>
      <c r="L29" s="30">
        <v>1096609</v>
      </c>
      <c r="M29" s="30">
        <v>1069481</v>
      </c>
      <c r="N29" s="30">
        <v>1133550</v>
      </c>
      <c r="O29" s="30">
        <v>1190776</v>
      </c>
      <c r="P29" s="30">
        <v>1168990</v>
      </c>
      <c r="Q29" s="30">
        <v>1180462</v>
      </c>
      <c r="R29" s="30">
        <v>1184315</v>
      </c>
      <c r="S29" s="30">
        <v>1207024</v>
      </c>
      <c r="T29" s="30">
        <v>1171981</v>
      </c>
      <c r="U29" s="30">
        <v>1164545</v>
      </c>
      <c r="V29" s="30">
        <v>1149032</v>
      </c>
      <c r="W29" s="30">
        <v>1175529</v>
      </c>
      <c r="X29" s="30">
        <v>1109383</v>
      </c>
      <c r="Y29" s="30">
        <v>1113117</v>
      </c>
      <c r="Z29" s="30">
        <v>1101506</v>
      </c>
      <c r="AA29" s="30">
        <v>1109661</v>
      </c>
      <c r="AB29" s="30">
        <f>SUM(AB16+AB27)</f>
        <v>1123872</v>
      </c>
      <c r="AC29" s="30">
        <f>SUM(AC16+AC27)</f>
        <v>1127819</v>
      </c>
      <c r="AD29" s="30">
        <f>SUM(AD27,AD16)</f>
        <v>1117257</v>
      </c>
      <c r="AE29" s="30"/>
    </row>
    <row r="30" spans="1:31" ht="12" customHeight="1" thickTop="1">
      <c r="A30" s="155"/>
      <c r="B30" s="11"/>
      <c r="C30" s="11"/>
      <c r="D30" s="26"/>
      <c r="E30" s="26"/>
      <c r="F30" s="25"/>
      <c r="G30" s="26"/>
      <c r="H30" s="26"/>
      <c r="I30" s="26"/>
      <c r="J30" s="25"/>
      <c r="K30" s="26"/>
      <c r="L30" s="26"/>
      <c r="M30" s="26"/>
      <c r="N30" s="25"/>
      <c r="O30" s="26"/>
      <c r="P30" s="26"/>
      <c r="Q30" s="26"/>
      <c r="R30" s="25"/>
      <c r="S30" s="26"/>
      <c r="T30" s="26"/>
      <c r="U30" s="26"/>
      <c r="V30" s="25"/>
      <c r="W30" s="26"/>
      <c r="X30" s="26"/>
      <c r="Y30" s="26"/>
      <c r="Z30" s="25"/>
      <c r="AA30" s="26"/>
      <c r="AB30" s="26"/>
      <c r="AC30" s="26"/>
      <c r="AD30" s="25"/>
      <c r="AE30" s="25"/>
    </row>
    <row r="31" spans="1:31" ht="12" customHeight="1">
      <c r="A31" s="154" t="s">
        <v>26</v>
      </c>
      <c r="B31" s="11"/>
      <c r="C31" s="11"/>
      <c r="D31" s="26"/>
      <c r="E31" s="26"/>
      <c r="F31" s="25"/>
      <c r="G31" s="26"/>
      <c r="H31" s="26"/>
      <c r="I31" s="26"/>
      <c r="J31" s="25"/>
      <c r="K31" s="26"/>
      <c r="L31" s="26"/>
      <c r="M31" s="26"/>
      <c r="N31" s="25"/>
      <c r="O31" s="26"/>
      <c r="P31" s="26"/>
      <c r="Q31" s="26"/>
      <c r="R31" s="25"/>
      <c r="S31" s="26"/>
      <c r="T31" s="26"/>
      <c r="U31" s="26"/>
      <c r="V31" s="25"/>
      <c r="W31" s="26"/>
      <c r="X31" s="26"/>
      <c r="Y31" s="26"/>
      <c r="Z31" s="25"/>
      <c r="AA31" s="26"/>
      <c r="AB31" s="26"/>
      <c r="AC31" s="26"/>
      <c r="AD31" s="25"/>
      <c r="AE31" s="25"/>
    </row>
    <row r="32" spans="1:31" ht="12" customHeight="1">
      <c r="A32" s="155"/>
      <c r="B32" s="11"/>
      <c r="C32" s="11"/>
      <c r="D32" s="26"/>
      <c r="E32" s="26"/>
      <c r="F32" s="25"/>
      <c r="G32" s="26"/>
      <c r="H32" s="26"/>
      <c r="I32" s="26"/>
      <c r="J32" s="25"/>
      <c r="K32" s="26"/>
      <c r="L32" s="26"/>
      <c r="M32" s="26"/>
      <c r="N32" s="25"/>
      <c r="O32" s="26"/>
      <c r="P32" s="26"/>
      <c r="Q32" s="26"/>
      <c r="R32" s="25"/>
      <c r="S32" s="26"/>
      <c r="T32" s="26"/>
      <c r="U32" s="26"/>
      <c r="V32" s="25"/>
      <c r="W32" s="26"/>
      <c r="X32" s="26"/>
      <c r="Y32" s="26"/>
      <c r="Z32" s="25"/>
      <c r="AA32" s="26"/>
      <c r="AB32" s="26"/>
      <c r="AC32" s="26"/>
      <c r="AD32" s="25"/>
      <c r="AE32" s="25"/>
    </row>
    <row r="33" spans="1:31" ht="12" customHeight="1">
      <c r="A33" s="155"/>
      <c r="B33" s="10" t="s">
        <v>27</v>
      </c>
      <c r="C33" s="11"/>
      <c r="D33" s="26"/>
      <c r="E33" s="26"/>
      <c r="F33" s="25"/>
      <c r="G33" s="26"/>
      <c r="H33" s="26"/>
      <c r="I33" s="26"/>
      <c r="J33" s="25"/>
      <c r="K33" s="26"/>
      <c r="L33" s="26"/>
      <c r="M33" s="26"/>
      <c r="N33" s="25"/>
      <c r="O33" s="26"/>
      <c r="P33" s="26"/>
      <c r="Q33" s="26"/>
      <c r="R33" s="25"/>
      <c r="S33" s="26"/>
      <c r="T33" s="26"/>
      <c r="U33" s="26"/>
      <c r="V33" s="25"/>
      <c r="W33" s="26"/>
      <c r="X33" s="26"/>
      <c r="Y33" s="26"/>
      <c r="Z33" s="25"/>
      <c r="AA33" s="26"/>
      <c r="AB33" s="26"/>
      <c r="AC33" s="26"/>
      <c r="AD33" s="25"/>
      <c r="AE33" s="25"/>
    </row>
    <row r="34" spans="1:31" ht="12" customHeight="1">
      <c r="A34" s="155"/>
      <c r="B34" s="11"/>
      <c r="C34" s="124"/>
      <c r="D34" s="26"/>
      <c r="E34" s="26"/>
      <c r="F34" s="25"/>
      <c r="G34" s="26"/>
      <c r="H34" s="26"/>
      <c r="I34" s="26"/>
      <c r="J34" s="25"/>
      <c r="K34" s="26"/>
      <c r="L34" s="26"/>
      <c r="M34" s="26"/>
      <c r="N34" s="25"/>
      <c r="O34" s="26"/>
      <c r="P34" s="26"/>
      <c r="Q34" s="26"/>
      <c r="R34" s="25"/>
      <c r="S34" s="26"/>
      <c r="T34" s="26"/>
      <c r="U34" s="26"/>
      <c r="V34" s="25"/>
      <c r="W34" s="26"/>
      <c r="X34" s="26"/>
      <c r="Y34" s="26"/>
      <c r="Z34" s="25"/>
      <c r="AA34" s="26"/>
      <c r="AB34" s="26"/>
      <c r="AC34" s="26"/>
      <c r="AD34" s="25"/>
      <c r="AE34" s="25"/>
    </row>
    <row r="35" spans="1:31" ht="12" customHeight="1">
      <c r="A35" s="155"/>
      <c r="B35" s="11"/>
      <c r="C35" s="11" t="s">
        <v>28</v>
      </c>
      <c r="D35" s="26">
        <v>64908</v>
      </c>
      <c r="E35" s="26">
        <v>24619</v>
      </c>
      <c r="F35" s="25">
        <v>24703</v>
      </c>
      <c r="G35" s="26">
        <v>35344</v>
      </c>
      <c r="H35" s="26">
        <v>25947</v>
      </c>
      <c r="I35" s="26">
        <v>48187</v>
      </c>
      <c r="J35" s="25">
        <v>49853</v>
      </c>
      <c r="K35" s="26">
        <f>58188+494</f>
        <v>58682</v>
      </c>
      <c r="L35" s="26">
        <v>73658</v>
      </c>
      <c r="M35" s="26">
        <v>101806</v>
      </c>
      <c r="N35" s="25">
        <v>103469</v>
      </c>
      <c r="O35" s="26">
        <v>110858</v>
      </c>
      <c r="P35" s="26">
        <v>129088</v>
      </c>
      <c r="Q35" s="26">
        <v>65691</v>
      </c>
      <c r="R35" s="25">
        <v>100013</v>
      </c>
      <c r="S35" s="26">
        <v>136906</v>
      </c>
      <c r="T35" s="26">
        <v>128663</v>
      </c>
      <c r="U35" s="26">
        <v>157422</v>
      </c>
      <c r="V35" s="25">
        <v>90039</v>
      </c>
      <c r="W35" s="26">
        <v>72589</v>
      </c>
      <c r="X35" s="26">
        <v>33142</v>
      </c>
      <c r="Y35" s="26">
        <v>59697</v>
      </c>
      <c r="Z35" s="25">
        <v>48496</v>
      </c>
      <c r="AA35" s="26">
        <v>35191</v>
      </c>
      <c r="AB35" s="26">
        <v>81110</v>
      </c>
      <c r="AC35" s="26">
        <v>111614</v>
      </c>
      <c r="AD35" s="25">
        <v>94752</v>
      </c>
      <c r="AE35" s="25"/>
    </row>
    <row r="36" spans="1:31" ht="12" customHeight="1">
      <c r="A36" s="155"/>
      <c r="B36" s="11"/>
      <c r="C36" s="11" t="s">
        <v>29</v>
      </c>
      <c r="D36" s="26">
        <v>64714</v>
      </c>
      <c r="E36" s="26">
        <v>50623</v>
      </c>
      <c r="F36" s="25">
        <v>36800</v>
      </c>
      <c r="G36" s="26">
        <v>40341</v>
      </c>
      <c r="H36" s="26">
        <v>62989</v>
      </c>
      <c r="I36" s="26">
        <f>68482+4502</f>
        <v>72984</v>
      </c>
      <c r="J36" s="25">
        <f>89704+2921</f>
        <v>92625</v>
      </c>
      <c r="K36" s="26">
        <f>100554-494</f>
        <v>100060</v>
      </c>
      <c r="L36" s="26">
        <v>103869</v>
      </c>
      <c r="M36" s="26">
        <v>82908</v>
      </c>
      <c r="N36" s="25">
        <v>128592</v>
      </c>
      <c r="O36" s="26">
        <v>65131</v>
      </c>
      <c r="P36" s="26">
        <v>51656</v>
      </c>
      <c r="Q36" s="26">
        <v>48659</v>
      </c>
      <c r="R36" s="25">
        <v>38576</v>
      </c>
      <c r="S36" s="26">
        <v>26152</v>
      </c>
      <c r="T36" s="26">
        <v>25069</v>
      </c>
      <c r="U36" s="26">
        <v>23401</v>
      </c>
      <c r="V36" s="25">
        <v>23021</v>
      </c>
      <c r="W36" s="26">
        <v>22600</v>
      </c>
      <c r="X36" s="26">
        <v>25222</v>
      </c>
      <c r="Y36" s="26">
        <v>14173</v>
      </c>
      <c r="Z36" s="25">
        <v>9036</v>
      </c>
      <c r="AA36" s="26">
        <v>8757</v>
      </c>
      <c r="AB36" s="26">
        <v>10561</v>
      </c>
      <c r="AC36" s="26">
        <v>9505</v>
      </c>
      <c r="AD36" s="25">
        <v>9707</v>
      </c>
      <c r="AE36" s="25"/>
    </row>
    <row r="37" spans="1:31" ht="12" customHeight="1">
      <c r="A37" s="155"/>
      <c r="B37" s="11"/>
      <c r="C37" s="11" t="s">
        <v>30</v>
      </c>
      <c r="D37" s="26">
        <v>81090</v>
      </c>
      <c r="E37" s="26">
        <v>75266</v>
      </c>
      <c r="F37" s="25">
        <v>78668</v>
      </c>
      <c r="G37" s="26">
        <v>115723</v>
      </c>
      <c r="H37" s="26">
        <v>102343</v>
      </c>
      <c r="I37" s="26">
        <f>98733-4502</f>
        <v>94231</v>
      </c>
      <c r="J37" s="25">
        <f>130646-2921</f>
        <v>127725</v>
      </c>
      <c r="K37" s="26">
        <f>103549</f>
        <v>103549</v>
      </c>
      <c r="L37" s="26">
        <v>84741</v>
      </c>
      <c r="M37" s="26">
        <v>80767</v>
      </c>
      <c r="N37" s="25">
        <v>88541</v>
      </c>
      <c r="O37" s="26">
        <v>110361</v>
      </c>
      <c r="P37" s="26">
        <v>84835</v>
      </c>
      <c r="Q37" s="26">
        <v>100012</v>
      </c>
      <c r="R37" s="25">
        <v>101741</v>
      </c>
      <c r="S37" s="26">
        <v>140182</v>
      </c>
      <c r="T37" s="26">
        <v>107931</v>
      </c>
      <c r="U37" s="26">
        <v>98363</v>
      </c>
      <c r="V37" s="25">
        <v>99740</v>
      </c>
      <c r="W37" s="26">
        <v>136623</v>
      </c>
      <c r="X37" s="26">
        <v>114154</v>
      </c>
      <c r="Y37" s="26">
        <v>114507</v>
      </c>
      <c r="Z37" s="25">
        <v>109721</v>
      </c>
      <c r="AA37" s="26">
        <v>135446</v>
      </c>
      <c r="AB37" s="26">
        <v>109516</v>
      </c>
      <c r="AC37" s="26">
        <v>110784</v>
      </c>
      <c r="AD37" s="25">
        <v>117457</v>
      </c>
      <c r="AE37" s="25"/>
    </row>
    <row r="38" spans="1:31" s="2" customFormat="1" ht="12" customHeight="1">
      <c r="A38" s="155"/>
      <c r="B38" s="11"/>
      <c r="C38" s="11" t="s">
        <v>31</v>
      </c>
      <c r="D38" s="26">
        <v>873</v>
      </c>
      <c r="E38" s="26">
        <v>1715</v>
      </c>
      <c r="F38" s="25">
        <v>2092</v>
      </c>
      <c r="G38" s="26">
        <v>762</v>
      </c>
      <c r="H38" s="26">
        <v>2898</v>
      </c>
      <c r="I38" s="26">
        <v>1055</v>
      </c>
      <c r="J38" s="25">
        <v>1876</v>
      </c>
      <c r="K38" s="26">
        <v>759</v>
      </c>
      <c r="L38" s="26">
        <v>3015</v>
      </c>
      <c r="M38" s="26">
        <v>1209</v>
      </c>
      <c r="N38" s="25">
        <v>3703</v>
      </c>
      <c r="O38" s="26">
        <v>1778</v>
      </c>
      <c r="P38" s="26">
        <v>358</v>
      </c>
      <c r="Q38" s="26">
        <v>1034</v>
      </c>
      <c r="R38" s="25">
        <v>1760</v>
      </c>
      <c r="S38" s="26">
        <v>1399</v>
      </c>
      <c r="T38" s="26">
        <v>493</v>
      </c>
      <c r="U38" s="26">
        <v>1297</v>
      </c>
      <c r="V38" s="25">
        <v>1394</v>
      </c>
      <c r="W38" s="26">
        <v>719</v>
      </c>
      <c r="X38" s="26">
        <v>609</v>
      </c>
      <c r="Y38" s="26">
        <v>493</v>
      </c>
      <c r="Z38" s="25">
        <v>1163</v>
      </c>
      <c r="AA38" s="26">
        <v>324</v>
      </c>
      <c r="AB38" s="26">
        <v>847</v>
      </c>
      <c r="AC38" s="26">
        <v>1111</v>
      </c>
      <c r="AD38" s="25">
        <v>885</v>
      </c>
      <c r="AE38" s="25"/>
    </row>
    <row r="39" spans="1:31" ht="12" customHeight="1">
      <c r="A39" s="155"/>
      <c r="B39" s="11"/>
      <c r="C39" s="11" t="s">
        <v>32</v>
      </c>
      <c r="D39" s="26">
        <v>3147</v>
      </c>
      <c r="E39" s="26">
        <v>2861</v>
      </c>
      <c r="F39" s="25">
        <v>3211</v>
      </c>
      <c r="G39" s="26">
        <v>5668</v>
      </c>
      <c r="H39" s="26">
        <v>4693</v>
      </c>
      <c r="I39" s="26">
        <v>4754</v>
      </c>
      <c r="J39" s="25">
        <v>2868</v>
      </c>
      <c r="K39" s="26">
        <v>4076</v>
      </c>
      <c r="L39" s="26">
        <v>3541</v>
      </c>
      <c r="M39" s="26">
        <v>3620</v>
      </c>
      <c r="N39" s="25">
        <v>5702</v>
      </c>
      <c r="O39" s="26">
        <v>5579</v>
      </c>
      <c r="P39" s="26">
        <v>4690</v>
      </c>
      <c r="Q39" s="26">
        <v>3699</v>
      </c>
      <c r="R39" s="25">
        <v>6090</v>
      </c>
      <c r="S39" s="26">
        <v>7185</v>
      </c>
      <c r="T39" s="26">
        <v>4091</v>
      </c>
      <c r="U39" s="26">
        <v>3351</v>
      </c>
      <c r="V39" s="25">
        <v>3106</v>
      </c>
      <c r="W39" s="26">
        <v>4493</v>
      </c>
      <c r="X39" s="26">
        <v>3507</v>
      </c>
      <c r="Y39" s="26">
        <v>2939</v>
      </c>
      <c r="Z39" s="25">
        <v>3320</v>
      </c>
      <c r="AA39" s="26">
        <v>3267</v>
      </c>
      <c r="AB39" s="26">
        <v>3029</v>
      </c>
      <c r="AC39" s="26">
        <v>2623</v>
      </c>
      <c r="AD39" s="25">
        <v>3112</v>
      </c>
      <c r="AE39" s="25"/>
    </row>
    <row r="40" spans="1:31" ht="12" customHeight="1">
      <c r="A40" s="155"/>
      <c r="B40" s="11"/>
      <c r="C40" s="11" t="s">
        <v>141</v>
      </c>
      <c r="D40" s="26"/>
      <c r="E40" s="26"/>
      <c r="F40" s="25"/>
      <c r="G40" s="26"/>
      <c r="H40" s="26"/>
      <c r="I40" s="26"/>
      <c r="J40" s="25">
        <v>0</v>
      </c>
      <c r="K40" s="26">
        <v>0</v>
      </c>
      <c r="L40" s="26">
        <v>0</v>
      </c>
      <c r="M40" s="26">
        <v>0</v>
      </c>
      <c r="N40" s="25">
        <v>0</v>
      </c>
      <c r="O40" s="26">
        <v>0</v>
      </c>
      <c r="P40" s="26">
        <v>0</v>
      </c>
      <c r="Q40" s="26">
        <v>0</v>
      </c>
      <c r="R40" s="25">
        <v>0</v>
      </c>
      <c r="S40" s="26">
        <v>1217</v>
      </c>
      <c r="T40" s="26">
        <v>0</v>
      </c>
      <c r="U40" s="26">
        <v>0</v>
      </c>
      <c r="V40" s="25">
        <v>0</v>
      </c>
      <c r="W40" s="26">
        <v>0</v>
      </c>
      <c r="X40" s="26">
        <v>0</v>
      </c>
      <c r="Y40" s="26">
        <v>0</v>
      </c>
      <c r="Z40" s="25">
        <v>0</v>
      </c>
      <c r="AA40" s="26">
        <v>0</v>
      </c>
      <c r="AB40" s="26">
        <v>0</v>
      </c>
      <c r="AC40" s="26">
        <v>0</v>
      </c>
      <c r="AD40" s="25">
        <v>0</v>
      </c>
      <c r="AE40" s="25"/>
    </row>
    <row r="41" spans="1:31" ht="12" customHeight="1">
      <c r="A41" s="156"/>
      <c r="B41" s="12"/>
      <c r="C41" s="12" t="s">
        <v>33</v>
      </c>
      <c r="D41" s="157">
        <v>39194</v>
      </c>
      <c r="E41" s="157">
        <v>44462</v>
      </c>
      <c r="F41" s="158">
        <v>36764</v>
      </c>
      <c r="G41" s="157">
        <v>37069</v>
      </c>
      <c r="H41" s="157">
        <v>52168</v>
      </c>
      <c r="I41" s="157">
        <v>40013</v>
      </c>
      <c r="J41" s="158">
        <v>37673</v>
      </c>
      <c r="K41" s="157">
        <v>40097</v>
      </c>
      <c r="L41" s="157">
        <v>51810</v>
      </c>
      <c r="M41" s="157">
        <v>44295</v>
      </c>
      <c r="N41" s="158">
        <v>37609</v>
      </c>
      <c r="O41" s="157">
        <v>36129</v>
      </c>
      <c r="P41" s="157">
        <v>47232</v>
      </c>
      <c r="Q41" s="157">
        <v>40386</v>
      </c>
      <c r="R41" s="158">
        <v>39118</v>
      </c>
      <c r="S41" s="157">
        <v>39142</v>
      </c>
      <c r="T41" s="157">
        <v>38928</v>
      </c>
      <c r="U41" s="157">
        <v>43495</v>
      </c>
      <c r="V41" s="158">
        <v>36022</v>
      </c>
      <c r="W41" s="157">
        <v>40537</v>
      </c>
      <c r="X41" s="157">
        <v>42773</v>
      </c>
      <c r="Y41" s="157">
        <v>49340</v>
      </c>
      <c r="Z41" s="158">
        <v>37402</v>
      </c>
      <c r="AA41" s="157">
        <v>43596</v>
      </c>
      <c r="AB41" s="157">
        <v>46545</v>
      </c>
      <c r="AC41" s="157">
        <v>51612</v>
      </c>
      <c r="AD41" s="158">
        <v>39125</v>
      </c>
      <c r="AE41" s="158"/>
    </row>
    <row r="42" spans="1:31" ht="12" customHeight="1">
      <c r="A42" s="155"/>
      <c r="B42" s="11"/>
      <c r="C42" s="11"/>
      <c r="D42" s="26"/>
      <c r="E42" s="26"/>
      <c r="F42" s="25"/>
      <c r="G42" s="26"/>
      <c r="H42" s="26"/>
      <c r="I42" s="26"/>
      <c r="J42" s="25"/>
      <c r="K42" s="26"/>
      <c r="L42" s="26"/>
      <c r="M42" s="26"/>
      <c r="N42" s="25"/>
      <c r="O42" s="26"/>
      <c r="P42" s="26"/>
      <c r="Q42" s="26"/>
      <c r="R42" s="25"/>
      <c r="S42" s="26"/>
      <c r="T42" s="26"/>
      <c r="U42" s="26"/>
      <c r="V42" s="25"/>
      <c r="W42" s="26"/>
      <c r="X42" s="26"/>
      <c r="Y42" s="26"/>
      <c r="Z42" s="25"/>
      <c r="AA42" s="26"/>
      <c r="AB42" s="26"/>
      <c r="AC42" s="26"/>
      <c r="AD42" s="25"/>
      <c r="AE42" s="25"/>
    </row>
    <row r="43" spans="1:31" ht="12" customHeight="1">
      <c r="A43" s="159"/>
      <c r="B43" s="123" t="s">
        <v>34</v>
      </c>
      <c r="C43" s="123"/>
      <c r="D43" s="27">
        <v>253926</v>
      </c>
      <c r="E43" s="27">
        <v>199546</v>
      </c>
      <c r="F43" s="27">
        <v>182238</v>
      </c>
      <c r="G43" s="27">
        <v>234907</v>
      </c>
      <c r="H43" s="27">
        <v>251038</v>
      </c>
      <c r="I43" s="27">
        <v>261224</v>
      </c>
      <c r="J43" s="27">
        <v>312620</v>
      </c>
      <c r="K43" s="27">
        <f>SUM(K35:K41)</f>
        <v>307223</v>
      </c>
      <c r="L43" s="27">
        <v>320634</v>
      </c>
      <c r="M43" s="27">
        <v>314605</v>
      </c>
      <c r="N43" s="27">
        <v>367616</v>
      </c>
      <c r="O43" s="27">
        <v>329836</v>
      </c>
      <c r="P43" s="27">
        <v>317859</v>
      </c>
      <c r="Q43" s="27">
        <v>259481</v>
      </c>
      <c r="R43" s="27">
        <v>287298</v>
      </c>
      <c r="S43" s="27">
        <v>352183</v>
      </c>
      <c r="T43" s="27">
        <v>305175</v>
      </c>
      <c r="U43" s="27">
        <v>327329</v>
      </c>
      <c r="V43" s="27">
        <v>253322</v>
      </c>
      <c r="W43" s="27">
        <v>277561</v>
      </c>
      <c r="X43" s="27">
        <v>219407</v>
      </c>
      <c r="Y43" s="27">
        <v>241149</v>
      </c>
      <c r="Z43" s="27">
        <v>209138</v>
      </c>
      <c r="AA43" s="27">
        <v>226581</v>
      </c>
      <c r="AB43" s="27">
        <v>251608</v>
      </c>
      <c r="AC43" s="27">
        <f>SUM(AC35:AC41)</f>
        <v>287249</v>
      </c>
      <c r="AD43" s="27">
        <f>SUM(AD35:AD41)</f>
        <v>265038</v>
      </c>
      <c r="AE43" s="27"/>
    </row>
    <row r="44" spans="1:31" ht="12" customHeight="1">
      <c r="A44" s="155"/>
      <c r="B44" s="11"/>
      <c r="C44" s="11"/>
      <c r="D44" s="26"/>
      <c r="E44" s="26"/>
      <c r="F44" s="25"/>
      <c r="G44" s="26"/>
      <c r="H44" s="26"/>
      <c r="I44" s="26"/>
      <c r="J44" s="25"/>
      <c r="K44" s="26"/>
      <c r="L44" s="26"/>
      <c r="M44" s="26"/>
      <c r="N44" s="25"/>
      <c r="O44" s="26"/>
      <c r="P44" s="26"/>
      <c r="Q44" s="26"/>
      <c r="R44" s="25"/>
      <c r="S44" s="26"/>
      <c r="T44" s="26"/>
      <c r="U44" s="26"/>
      <c r="V44" s="25"/>
      <c r="W44" s="26"/>
      <c r="X44" s="26"/>
      <c r="Y44" s="26"/>
      <c r="Z44" s="25"/>
      <c r="AA44" s="26"/>
      <c r="AB44" s="26"/>
      <c r="AC44" s="26"/>
      <c r="AD44" s="25"/>
      <c r="AE44" s="25"/>
    </row>
    <row r="45" spans="1:31" ht="12" customHeight="1">
      <c r="A45" s="155"/>
      <c r="B45" s="10" t="s">
        <v>35</v>
      </c>
      <c r="C45" s="11"/>
      <c r="D45" s="26"/>
      <c r="E45" s="26"/>
      <c r="F45" s="25"/>
      <c r="G45" s="26"/>
      <c r="H45" s="26"/>
      <c r="I45" s="26"/>
      <c r="J45" s="25"/>
      <c r="K45" s="26"/>
      <c r="L45" s="26"/>
      <c r="M45" s="26"/>
      <c r="N45" s="25"/>
      <c r="O45" s="26"/>
      <c r="P45" s="26"/>
      <c r="Q45" s="26"/>
      <c r="R45" s="25"/>
      <c r="S45" s="26"/>
      <c r="T45" s="26"/>
      <c r="U45" s="26"/>
      <c r="V45" s="25"/>
      <c r="W45" s="26"/>
      <c r="X45" s="26"/>
      <c r="Y45" s="26"/>
      <c r="Z45" s="25"/>
      <c r="AA45" s="26"/>
      <c r="AB45" s="26"/>
      <c r="AC45" s="26"/>
      <c r="AD45" s="25"/>
      <c r="AE45" s="25"/>
    </row>
    <row r="46" spans="1:31" ht="12" customHeight="1">
      <c r="A46" s="155"/>
      <c r="B46" s="11"/>
      <c r="C46" s="124"/>
      <c r="D46" s="26"/>
      <c r="E46" s="26"/>
      <c r="F46" s="25"/>
      <c r="G46" s="26"/>
      <c r="H46" s="26"/>
      <c r="I46" s="26"/>
      <c r="J46" s="25"/>
      <c r="K46" s="26"/>
      <c r="L46" s="26"/>
      <c r="M46" s="26"/>
      <c r="N46" s="25"/>
      <c r="O46" s="26"/>
      <c r="P46" s="26"/>
      <c r="Q46" s="26"/>
      <c r="R46" s="25"/>
      <c r="S46" s="26"/>
      <c r="T46" s="26"/>
      <c r="U46" s="26"/>
      <c r="V46" s="25"/>
      <c r="W46" s="26"/>
      <c r="X46" s="26"/>
      <c r="Y46" s="26"/>
      <c r="Z46" s="25"/>
      <c r="AA46" s="26"/>
      <c r="AB46" s="26"/>
      <c r="AC46" s="26"/>
      <c r="AD46" s="25"/>
      <c r="AE46" s="25"/>
    </row>
    <row r="47" spans="1:31" ht="12" customHeight="1">
      <c r="A47" s="155"/>
      <c r="B47" s="11"/>
      <c r="C47" s="11" t="s">
        <v>28</v>
      </c>
      <c r="D47" s="26">
        <v>216121</v>
      </c>
      <c r="E47" s="26">
        <v>281365</v>
      </c>
      <c r="F47" s="25">
        <v>281849</v>
      </c>
      <c r="G47" s="26">
        <v>261126</v>
      </c>
      <c r="H47" s="26">
        <v>265830</v>
      </c>
      <c r="I47" s="26">
        <v>237024</v>
      </c>
      <c r="J47" s="25">
        <v>237248</v>
      </c>
      <c r="K47" s="26">
        <f>239061+461</f>
        <v>239522</v>
      </c>
      <c r="L47" s="26">
        <v>226695</v>
      </c>
      <c r="M47" s="26">
        <v>194266</v>
      </c>
      <c r="N47" s="25">
        <v>192972</v>
      </c>
      <c r="O47" s="26">
        <v>245071</v>
      </c>
      <c r="P47" s="26">
        <v>239661</v>
      </c>
      <c r="Q47" s="26">
        <v>297317</v>
      </c>
      <c r="R47" s="25">
        <v>263106</v>
      </c>
      <c r="S47" s="26">
        <v>220088</v>
      </c>
      <c r="T47" s="26">
        <v>220625</v>
      </c>
      <c r="U47" s="26">
        <v>198291</v>
      </c>
      <c r="V47" s="25">
        <v>245850</v>
      </c>
      <c r="W47" s="26">
        <v>247179</v>
      </c>
      <c r="X47" s="26">
        <v>246670</v>
      </c>
      <c r="Y47" s="26">
        <v>247443</v>
      </c>
      <c r="Z47" s="25">
        <v>247480</v>
      </c>
      <c r="AA47" s="26">
        <v>231646</v>
      </c>
      <c r="AB47" s="26">
        <v>195202</v>
      </c>
      <c r="AC47" s="26">
        <v>175601</v>
      </c>
      <c r="AD47" s="25">
        <v>173858</v>
      </c>
      <c r="AE47" s="25"/>
    </row>
    <row r="48" spans="1:31" ht="12" customHeight="1">
      <c r="A48" s="155"/>
      <c r="B48" s="11"/>
      <c r="C48" s="11" t="s">
        <v>29</v>
      </c>
      <c r="D48" s="26">
        <v>17504</v>
      </c>
      <c r="E48" s="26">
        <v>16025</v>
      </c>
      <c r="F48" s="25">
        <v>7372</v>
      </c>
      <c r="G48" s="26">
        <v>5498</v>
      </c>
      <c r="H48" s="26">
        <v>5531</v>
      </c>
      <c r="I48" s="26">
        <v>35014</v>
      </c>
      <c r="J48" s="25">
        <v>28745</v>
      </c>
      <c r="K48" s="26">
        <f>26675-461</f>
        <v>26214</v>
      </c>
      <c r="L48" s="26">
        <v>25776</v>
      </c>
      <c r="M48" s="26">
        <v>23990</v>
      </c>
      <c r="N48" s="25">
        <v>24007</v>
      </c>
      <c r="O48" s="26">
        <v>59422</v>
      </c>
      <c r="P48" s="26">
        <v>58268</v>
      </c>
      <c r="Q48" s="26">
        <v>55671</v>
      </c>
      <c r="R48" s="25">
        <v>55964</v>
      </c>
      <c r="S48" s="26">
        <v>54857</v>
      </c>
      <c r="T48" s="26">
        <v>53280</v>
      </c>
      <c r="U48" s="26">
        <v>52332</v>
      </c>
      <c r="V48" s="25">
        <v>51821</v>
      </c>
      <c r="W48" s="26">
        <v>50098</v>
      </c>
      <c r="X48" s="26">
        <v>48286</v>
      </c>
      <c r="Y48" s="26">
        <v>48290</v>
      </c>
      <c r="Z48" s="25">
        <v>47202</v>
      </c>
      <c r="AA48" s="26">
        <v>47608</v>
      </c>
      <c r="AB48" s="26">
        <v>46113</v>
      </c>
      <c r="AC48" s="26">
        <v>45080</v>
      </c>
      <c r="AD48" s="25">
        <v>44455</v>
      </c>
      <c r="AE48" s="25"/>
    </row>
    <row r="49" spans="1:31" s="2" customFormat="1" ht="12" customHeight="1">
      <c r="A49" s="155"/>
      <c r="B49" s="11"/>
      <c r="C49" s="11" t="s">
        <v>36</v>
      </c>
      <c r="D49" s="26">
        <v>27403</v>
      </c>
      <c r="E49" s="26">
        <v>24831</v>
      </c>
      <c r="F49" s="25">
        <v>25386</v>
      </c>
      <c r="G49" s="26">
        <v>22428</v>
      </c>
      <c r="H49" s="26">
        <v>20421</v>
      </c>
      <c r="I49" s="26">
        <v>19508</v>
      </c>
      <c r="J49" s="25">
        <v>19215</v>
      </c>
      <c r="K49" s="26">
        <f>18829+246</f>
        <v>19075</v>
      </c>
      <c r="L49" s="26">
        <v>19469</v>
      </c>
      <c r="M49" s="26">
        <v>19533</v>
      </c>
      <c r="N49" s="25">
        <v>20344</v>
      </c>
      <c r="O49" s="26">
        <v>22064</v>
      </c>
      <c r="P49" s="26">
        <v>22334</v>
      </c>
      <c r="Q49" s="26">
        <v>23958</v>
      </c>
      <c r="R49" s="25">
        <v>24315</v>
      </c>
      <c r="S49" s="26">
        <v>23813</v>
      </c>
      <c r="T49" s="26">
        <v>25309</v>
      </c>
      <c r="U49" s="26">
        <v>27261</v>
      </c>
      <c r="V49" s="25">
        <v>27760</v>
      </c>
      <c r="W49" s="26">
        <v>8740</v>
      </c>
      <c r="X49" s="26">
        <v>8533</v>
      </c>
      <c r="Y49" s="26">
        <v>9502</v>
      </c>
      <c r="Z49" s="25">
        <v>11835</v>
      </c>
      <c r="AA49" s="26">
        <v>13743</v>
      </c>
      <c r="AB49" s="26">
        <v>14113</v>
      </c>
      <c r="AC49" s="26">
        <v>15403</v>
      </c>
      <c r="AD49" s="25">
        <v>16014</v>
      </c>
      <c r="AE49" s="25"/>
    </row>
    <row r="50" spans="1:31" ht="12" customHeight="1">
      <c r="A50" s="155"/>
      <c r="B50" s="11"/>
      <c r="C50" s="11" t="s">
        <v>37</v>
      </c>
      <c r="D50" s="26">
        <v>11088</v>
      </c>
      <c r="E50" s="26">
        <v>9845</v>
      </c>
      <c r="F50" s="25">
        <v>9434</v>
      </c>
      <c r="G50" s="26">
        <v>10858</v>
      </c>
      <c r="H50" s="26">
        <v>10938</v>
      </c>
      <c r="I50" s="26">
        <v>8097</v>
      </c>
      <c r="J50" s="25">
        <v>8547</v>
      </c>
      <c r="K50" s="26">
        <v>8516</v>
      </c>
      <c r="L50" s="26">
        <v>8750</v>
      </c>
      <c r="M50" s="26">
        <v>9030</v>
      </c>
      <c r="N50" s="25">
        <v>8624</v>
      </c>
      <c r="O50" s="26">
        <v>8816</v>
      </c>
      <c r="P50" s="26">
        <v>9126</v>
      </c>
      <c r="Q50" s="26">
        <v>9327</v>
      </c>
      <c r="R50" s="25">
        <v>9088</v>
      </c>
      <c r="S50" s="26">
        <v>9907</v>
      </c>
      <c r="T50" s="26">
        <v>9556</v>
      </c>
      <c r="U50" s="26">
        <v>9311</v>
      </c>
      <c r="V50" s="25">
        <v>9289</v>
      </c>
      <c r="W50" s="26">
        <v>9528</v>
      </c>
      <c r="X50" s="26">
        <v>9440</v>
      </c>
      <c r="Y50" s="26">
        <v>9464</v>
      </c>
      <c r="Z50" s="25">
        <v>9478</v>
      </c>
      <c r="AA50" s="26">
        <v>9231</v>
      </c>
      <c r="AB50" s="26">
        <v>9335</v>
      </c>
      <c r="AC50" s="26">
        <v>9554</v>
      </c>
      <c r="AD50" s="25">
        <v>9519</v>
      </c>
      <c r="AE50" s="25"/>
    </row>
    <row r="51" spans="1:31" ht="12" customHeight="1">
      <c r="A51" s="156"/>
      <c r="B51" s="12"/>
      <c r="C51" s="12" t="s">
        <v>38</v>
      </c>
      <c r="D51" s="157">
        <v>938</v>
      </c>
      <c r="E51" s="157">
        <v>950</v>
      </c>
      <c r="F51" s="158">
        <v>949</v>
      </c>
      <c r="G51" s="157">
        <v>944</v>
      </c>
      <c r="H51" s="157">
        <v>984</v>
      </c>
      <c r="I51" s="157">
        <v>970</v>
      </c>
      <c r="J51" s="158">
        <v>981</v>
      </c>
      <c r="K51" s="157">
        <v>1122</v>
      </c>
      <c r="L51" s="157">
        <v>1150</v>
      </c>
      <c r="M51" s="157">
        <v>1106</v>
      </c>
      <c r="N51" s="158">
        <v>1047</v>
      </c>
      <c r="O51" s="157">
        <v>1169</v>
      </c>
      <c r="P51" s="157">
        <v>1191</v>
      </c>
      <c r="Q51" s="157">
        <v>1148</v>
      </c>
      <c r="R51" s="158">
        <v>1138</v>
      </c>
      <c r="S51" s="157">
        <v>1245</v>
      </c>
      <c r="T51" s="157">
        <v>1269</v>
      </c>
      <c r="U51" s="157">
        <v>1218</v>
      </c>
      <c r="V51" s="158">
        <v>1161</v>
      </c>
      <c r="W51" s="157">
        <v>1090</v>
      </c>
      <c r="X51" s="157">
        <v>1419</v>
      </c>
      <c r="Y51" s="157">
        <v>598</v>
      </c>
      <c r="Z51" s="158">
        <v>846</v>
      </c>
      <c r="AA51" s="157">
        <v>779</v>
      </c>
      <c r="AB51" s="157">
        <v>424</v>
      </c>
      <c r="AC51" s="157">
        <v>527</v>
      </c>
      <c r="AD51" s="158">
        <v>504</v>
      </c>
      <c r="AE51" s="158"/>
    </row>
    <row r="52" spans="1:31" ht="12" customHeight="1">
      <c r="A52" s="155"/>
      <c r="B52" s="11"/>
      <c r="C52" s="124"/>
      <c r="D52" s="32"/>
      <c r="E52" s="32"/>
      <c r="F52" s="31"/>
      <c r="G52" s="32"/>
      <c r="H52" s="32"/>
      <c r="I52" s="32"/>
      <c r="J52" s="31"/>
      <c r="K52" s="32"/>
      <c r="L52" s="32"/>
      <c r="M52" s="32"/>
      <c r="N52" s="31"/>
      <c r="O52" s="32"/>
      <c r="P52" s="32"/>
      <c r="Q52" s="32"/>
      <c r="R52" s="31"/>
      <c r="S52" s="32"/>
      <c r="T52" s="32"/>
      <c r="U52" s="32"/>
      <c r="V52" s="31"/>
      <c r="W52" s="32"/>
      <c r="X52" s="32"/>
      <c r="Y52" s="32"/>
      <c r="Z52" s="31"/>
      <c r="AA52" s="32"/>
      <c r="AB52" s="32"/>
      <c r="AC52" s="32"/>
      <c r="AD52" s="31"/>
      <c r="AE52" s="31"/>
    </row>
    <row r="53" spans="1:31" ht="12" customHeight="1">
      <c r="A53" s="161"/>
      <c r="B53" s="123" t="s">
        <v>39</v>
      </c>
      <c r="C53" s="125"/>
      <c r="D53" s="27">
        <v>273054</v>
      </c>
      <c r="E53" s="27">
        <v>333016</v>
      </c>
      <c r="F53" s="27">
        <v>324990</v>
      </c>
      <c r="G53" s="27">
        <v>300854</v>
      </c>
      <c r="H53" s="27">
        <v>303704</v>
      </c>
      <c r="I53" s="27">
        <v>300613</v>
      </c>
      <c r="J53" s="27">
        <v>294736</v>
      </c>
      <c r="K53" s="27">
        <f>SUM(K47:K51)</f>
        <v>294449</v>
      </c>
      <c r="L53" s="27">
        <v>281840</v>
      </c>
      <c r="M53" s="27">
        <v>247925</v>
      </c>
      <c r="N53" s="27">
        <v>246994</v>
      </c>
      <c r="O53" s="27">
        <v>336542</v>
      </c>
      <c r="P53" s="27">
        <v>330580</v>
      </c>
      <c r="Q53" s="27">
        <v>387421</v>
      </c>
      <c r="R53" s="27">
        <v>353611</v>
      </c>
      <c r="S53" s="27">
        <v>309910</v>
      </c>
      <c r="T53" s="27">
        <v>310039</v>
      </c>
      <c r="U53" s="27">
        <v>288413</v>
      </c>
      <c r="V53" s="27">
        <v>335881</v>
      </c>
      <c r="W53" s="27">
        <v>316635</v>
      </c>
      <c r="X53" s="27">
        <v>314348</v>
      </c>
      <c r="Y53" s="27">
        <v>315297</v>
      </c>
      <c r="Z53" s="27">
        <v>316841</v>
      </c>
      <c r="AA53" s="27">
        <v>303007</v>
      </c>
      <c r="AB53" s="27">
        <v>265900</v>
      </c>
      <c r="AC53" s="27">
        <f>SUM(AC47:AC51)</f>
        <v>246165</v>
      </c>
      <c r="AD53" s="27">
        <f>SUM(AD47:AD51)</f>
        <v>244350</v>
      </c>
      <c r="AE53" s="27"/>
    </row>
    <row r="54" spans="1:31" ht="12" customHeight="1">
      <c r="A54" s="162"/>
      <c r="B54" s="124"/>
      <c r="C54" s="124"/>
      <c r="D54" s="26"/>
      <c r="E54" s="26"/>
      <c r="F54" s="25"/>
      <c r="G54" s="26"/>
      <c r="H54" s="26"/>
      <c r="I54" s="26"/>
      <c r="J54" s="25"/>
      <c r="K54" s="26"/>
      <c r="L54" s="26"/>
      <c r="M54" s="26"/>
      <c r="N54" s="25"/>
      <c r="O54" s="26"/>
      <c r="P54" s="26"/>
      <c r="Q54" s="26"/>
      <c r="R54" s="25"/>
      <c r="S54" s="26"/>
      <c r="T54" s="26"/>
      <c r="U54" s="26"/>
      <c r="V54" s="25"/>
      <c r="W54" s="26"/>
      <c r="X54" s="26"/>
      <c r="Y54" s="26"/>
      <c r="Z54" s="25"/>
      <c r="AA54" s="26"/>
      <c r="AB54" s="26"/>
      <c r="AC54" s="26"/>
      <c r="AD54" s="25"/>
      <c r="AE54" s="25"/>
    </row>
    <row r="55" spans="1:31" ht="12" customHeight="1">
      <c r="A55" s="163" t="s">
        <v>40</v>
      </c>
      <c r="B55" s="123"/>
      <c r="C55" s="123"/>
      <c r="D55" s="27">
        <v>526980</v>
      </c>
      <c r="E55" s="27">
        <v>532562</v>
      </c>
      <c r="F55" s="27">
        <v>507228</v>
      </c>
      <c r="G55" s="27">
        <v>535761</v>
      </c>
      <c r="H55" s="27">
        <v>554742</v>
      </c>
      <c r="I55" s="27">
        <v>561837</v>
      </c>
      <c r="J55" s="27">
        <v>607356</v>
      </c>
      <c r="K55" s="27">
        <f>SUM(K43,K53)</f>
        <v>601672</v>
      </c>
      <c r="L55" s="27">
        <v>602474</v>
      </c>
      <c r="M55" s="27">
        <v>562530</v>
      </c>
      <c r="N55" s="27">
        <v>614610</v>
      </c>
      <c r="O55" s="27">
        <v>666378</v>
      </c>
      <c r="P55" s="27">
        <v>648439</v>
      </c>
      <c r="Q55" s="27">
        <v>646902</v>
      </c>
      <c r="R55" s="27">
        <v>640909</v>
      </c>
      <c r="S55" s="27">
        <v>662093</v>
      </c>
      <c r="T55" s="27">
        <v>615214</v>
      </c>
      <c r="U55" s="27">
        <v>615742</v>
      </c>
      <c r="V55" s="27">
        <v>589203</v>
      </c>
      <c r="W55" s="27">
        <v>594196</v>
      </c>
      <c r="X55" s="27">
        <v>533755</v>
      </c>
      <c r="Y55" s="27">
        <v>556446</v>
      </c>
      <c r="Z55" s="27">
        <v>525979</v>
      </c>
      <c r="AA55" s="27">
        <v>529588</v>
      </c>
      <c r="AB55" s="27">
        <v>517508</v>
      </c>
      <c r="AC55" s="27">
        <f>SUM(AC43+AC53)</f>
        <v>533414</v>
      </c>
      <c r="AD55" s="27">
        <f>SUM(AD53,AD43)</f>
        <v>509388</v>
      </c>
      <c r="AE55" s="27"/>
    </row>
    <row r="56" spans="1:31" ht="12" customHeight="1">
      <c r="A56" s="155"/>
      <c r="B56" s="11"/>
      <c r="C56" s="11"/>
      <c r="D56" s="26"/>
      <c r="E56" s="26"/>
      <c r="F56" s="25"/>
      <c r="G56" s="26"/>
      <c r="H56" s="26"/>
      <c r="I56" s="26"/>
      <c r="J56" s="25"/>
      <c r="K56" s="26"/>
      <c r="L56" s="26"/>
      <c r="M56" s="26"/>
      <c r="N56" s="25"/>
      <c r="O56" s="26"/>
      <c r="P56" s="26"/>
      <c r="Q56" s="26"/>
      <c r="R56" s="25"/>
      <c r="S56" s="26"/>
      <c r="T56" s="26"/>
      <c r="U56" s="26"/>
      <c r="V56" s="25"/>
      <c r="W56" s="26"/>
      <c r="X56" s="26"/>
      <c r="Y56" s="26"/>
      <c r="Z56" s="25"/>
      <c r="AA56" s="26"/>
      <c r="AB56" s="26"/>
      <c r="AC56" s="26"/>
      <c r="AD56" s="25"/>
      <c r="AE56" s="25"/>
    </row>
    <row r="57" spans="1:31" ht="12" customHeight="1">
      <c r="A57" s="154" t="s">
        <v>41</v>
      </c>
      <c r="B57" s="11"/>
      <c r="C57" s="11"/>
      <c r="D57" s="26"/>
      <c r="E57" s="26"/>
      <c r="F57" s="25"/>
      <c r="G57" s="26"/>
      <c r="H57" s="26"/>
      <c r="I57" s="26"/>
      <c r="J57" s="25"/>
      <c r="K57" s="26"/>
      <c r="L57" s="26"/>
      <c r="M57" s="26"/>
      <c r="N57" s="25"/>
      <c r="O57" s="26"/>
      <c r="P57" s="26"/>
      <c r="Q57" s="26"/>
      <c r="R57" s="25"/>
      <c r="S57" s="26"/>
      <c r="T57" s="26"/>
      <c r="U57" s="26"/>
      <c r="V57" s="25"/>
      <c r="W57" s="26"/>
      <c r="X57" s="26"/>
      <c r="Y57" s="26"/>
      <c r="Z57" s="25"/>
      <c r="AA57" s="26"/>
      <c r="AB57" s="26"/>
      <c r="AC57" s="26"/>
      <c r="AD57" s="25"/>
      <c r="AE57" s="25"/>
    </row>
    <row r="58" spans="1:31" ht="12" customHeight="1">
      <c r="A58" s="155"/>
      <c r="B58" s="11"/>
      <c r="C58" s="11"/>
      <c r="D58" s="26"/>
      <c r="E58" s="26"/>
      <c r="F58" s="25"/>
      <c r="G58" s="26"/>
      <c r="H58" s="26"/>
      <c r="I58" s="26"/>
      <c r="J58" s="25"/>
      <c r="K58" s="26"/>
      <c r="L58" s="26"/>
      <c r="M58" s="26"/>
      <c r="N58" s="25"/>
      <c r="O58" s="26"/>
      <c r="P58" s="26"/>
      <c r="Q58" s="26"/>
      <c r="R58" s="25"/>
      <c r="S58" s="26"/>
      <c r="T58" s="26"/>
      <c r="U58" s="26"/>
      <c r="V58" s="25"/>
      <c r="W58" s="26"/>
      <c r="X58" s="26"/>
      <c r="Y58" s="26"/>
      <c r="Z58" s="25"/>
      <c r="AA58" s="26"/>
      <c r="AB58" s="26"/>
      <c r="AC58" s="26"/>
      <c r="AD58" s="25"/>
      <c r="AE58" s="25"/>
    </row>
    <row r="59" spans="1:31" ht="12" customHeight="1">
      <c r="A59" s="155"/>
      <c r="B59" s="10" t="s">
        <v>42</v>
      </c>
      <c r="C59" s="11"/>
      <c r="D59" s="26"/>
      <c r="E59" s="26"/>
      <c r="F59" s="25"/>
      <c r="G59" s="26"/>
      <c r="H59" s="26"/>
      <c r="I59" s="26"/>
      <c r="J59" s="25"/>
      <c r="K59" s="26"/>
      <c r="L59" s="26"/>
      <c r="M59" s="26"/>
      <c r="N59" s="25"/>
      <c r="O59" s="26"/>
      <c r="P59" s="26"/>
      <c r="Q59" s="26"/>
      <c r="R59" s="25"/>
      <c r="S59" s="26"/>
      <c r="T59" s="26"/>
      <c r="U59" s="26"/>
      <c r="V59" s="25"/>
      <c r="W59" s="26"/>
      <c r="X59" s="26"/>
      <c r="Y59" s="26"/>
      <c r="Z59" s="25"/>
      <c r="AA59" s="26"/>
      <c r="AB59" s="26"/>
      <c r="AC59" s="26"/>
      <c r="AD59" s="25"/>
      <c r="AE59" s="25"/>
    </row>
    <row r="60" spans="1:31" ht="12" customHeight="1">
      <c r="A60" s="155"/>
      <c r="B60" s="11"/>
      <c r="C60" s="11" t="s">
        <v>43</v>
      </c>
      <c r="D60" s="26">
        <v>104275</v>
      </c>
      <c r="E60" s="26">
        <v>104275</v>
      </c>
      <c r="F60" s="25">
        <v>104275</v>
      </c>
      <c r="G60" s="26">
        <v>104275</v>
      </c>
      <c r="H60" s="26">
        <v>104275</v>
      </c>
      <c r="I60" s="26">
        <v>104275</v>
      </c>
      <c r="J60" s="25">
        <v>104275</v>
      </c>
      <c r="K60" s="26">
        <v>104275</v>
      </c>
      <c r="L60" s="26">
        <v>104275</v>
      </c>
      <c r="M60" s="26">
        <v>104275</v>
      </c>
      <c r="N60" s="25">
        <v>104275</v>
      </c>
      <c r="O60" s="26">
        <v>104275</v>
      </c>
      <c r="P60" s="26">
        <v>104275</v>
      </c>
      <c r="Q60" s="26">
        <v>104275</v>
      </c>
      <c r="R60" s="25">
        <v>104275</v>
      </c>
      <c r="S60" s="26">
        <v>104275</v>
      </c>
      <c r="T60" s="26">
        <v>104275</v>
      </c>
      <c r="U60" s="26">
        <v>104275</v>
      </c>
      <c r="V60" s="25">
        <v>104275</v>
      </c>
      <c r="W60" s="26">
        <v>104275</v>
      </c>
      <c r="X60" s="26">
        <v>104275</v>
      </c>
      <c r="Y60" s="26">
        <v>104275</v>
      </c>
      <c r="Z60" s="25">
        <v>104275</v>
      </c>
      <c r="AA60" s="26">
        <v>104275</v>
      </c>
      <c r="AB60" s="26">
        <v>104275</v>
      </c>
      <c r="AC60" s="26">
        <v>104275</v>
      </c>
      <c r="AD60" s="25">
        <v>104275</v>
      </c>
      <c r="AE60" s="25"/>
    </row>
    <row r="61" spans="1:31" ht="12" customHeight="1">
      <c r="A61" s="155"/>
      <c r="B61" s="11"/>
      <c r="C61" s="11" t="s">
        <v>207</v>
      </c>
      <c r="D61" s="26">
        <v>27379</v>
      </c>
      <c r="E61" s="26">
        <v>27379</v>
      </c>
      <c r="F61" s="25">
        <v>27379</v>
      </c>
      <c r="G61" s="26">
        <v>27383</v>
      </c>
      <c r="H61" s="26">
        <v>27384</v>
      </c>
      <c r="I61" s="26">
        <v>27385</v>
      </c>
      <c r="J61" s="25">
        <v>27379</v>
      </c>
      <c r="K61" s="26">
        <v>27387</v>
      </c>
      <c r="L61" s="26">
        <v>27388</v>
      </c>
      <c r="M61" s="26">
        <v>27392</v>
      </c>
      <c r="N61" s="25">
        <v>27395</v>
      </c>
      <c r="O61" s="26">
        <v>27396</v>
      </c>
      <c r="P61" s="26">
        <v>27404</v>
      </c>
      <c r="Q61" s="26">
        <v>27406</v>
      </c>
      <c r="R61" s="25">
        <v>27408</v>
      </c>
      <c r="S61" s="26">
        <v>27412</v>
      </c>
      <c r="T61" s="26">
        <v>27420</v>
      </c>
      <c r="U61" s="26">
        <v>27390</v>
      </c>
      <c r="V61" s="25">
        <v>27638</v>
      </c>
      <c r="W61" s="26">
        <v>27890</v>
      </c>
      <c r="X61" s="26">
        <v>28054</v>
      </c>
      <c r="Y61" s="26">
        <v>27280</v>
      </c>
      <c r="Z61" s="25">
        <v>27282</v>
      </c>
      <c r="AA61" s="26">
        <v>27282</v>
      </c>
      <c r="AB61" s="26">
        <v>27264</v>
      </c>
      <c r="AC61" s="26">
        <v>27264</v>
      </c>
      <c r="AD61" s="25">
        <v>27264</v>
      </c>
      <c r="AE61" s="25"/>
    </row>
    <row r="62" spans="1:31" ht="12" customHeight="1">
      <c r="A62" s="155"/>
      <c r="B62" s="11"/>
      <c r="C62" s="11" t="s">
        <v>119</v>
      </c>
      <c r="D62" s="26">
        <v>-307</v>
      </c>
      <c r="E62" s="26">
        <v>-307</v>
      </c>
      <c r="F62" s="25">
        <v>-307</v>
      </c>
      <c r="G62" s="26">
        <v>-307</v>
      </c>
      <c r="H62" s="26">
        <v>-307</v>
      </c>
      <c r="I62" s="26">
        <v>-307</v>
      </c>
      <c r="J62" s="25">
        <v>-307</v>
      </c>
      <c r="K62" s="26">
        <v>-307</v>
      </c>
      <c r="L62" s="26">
        <v>-307</v>
      </c>
      <c r="M62" s="26">
        <v>-307</v>
      </c>
      <c r="N62" s="25">
        <v>-307</v>
      </c>
      <c r="O62" s="26">
        <v>-307</v>
      </c>
      <c r="P62" s="26">
        <v>-307</v>
      </c>
      <c r="Q62" s="26">
        <v>-307</v>
      </c>
      <c r="R62" s="25">
        <v>-307</v>
      </c>
      <c r="S62" s="26">
        <v>-307</v>
      </c>
      <c r="T62" s="26">
        <v>-307</v>
      </c>
      <c r="U62" s="26">
        <v>-275</v>
      </c>
      <c r="V62" s="25">
        <v>-834</v>
      </c>
      <c r="W62" s="26">
        <v>-825</v>
      </c>
      <c r="X62" s="26">
        <v>-825</v>
      </c>
      <c r="Y62" s="26">
        <v>-721</v>
      </c>
      <c r="Z62" s="25">
        <v>-1874</v>
      </c>
      <c r="AA62" s="26">
        <v>-2187</v>
      </c>
      <c r="AB62" s="26">
        <v>-2532</v>
      </c>
      <c r="AC62" s="26">
        <v>-3991</v>
      </c>
      <c r="AD62" s="25">
        <v>-3991</v>
      </c>
      <c r="AE62" s="25"/>
    </row>
    <row r="63" spans="1:31" ht="12" customHeight="1">
      <c r="A63" s="155"/>
      <c r="B63" s="11"/>
      <c r="C63" s="11" t="s">
        <v>44</v>
      </c>
      <c r="D63" s="26">
        <v>338727</v>
      </c>
      <c r="E63" s="26">
        <v>297290</v>
      </c>
      <c r="F63" s="25">
        <v>312065</v>
      </c>
      <c r="G63" s="26">
        <v>310452</v>
      </c>
      <c r="H63" s="26">
        <v>312147</v>
      </c>
      <c r="I63" s="26">
        <v>272237</v>
      </c>
      <c r="J63" s="25">
        <v>281542</v>
      </c>
      <c r="K63" s="26">
        <f>281916-121</f>
        <v>281795</v>
      </c>
      <c r="L63" s="26">
        <v>286623</v>
      </c>
      <c r="M63" s="26">
        <v>298206</v>
      </c>
      <c r="N63" s="25">
        <v>308866</v>
      </c>
      <c r="O63" s="26">
        <v>310406</v>
      </c>
      <c r="P63" s="26">
        <v>312912</v>
      </c>
      <c r="Q63" s="26">
        <v>324322</v>
      </c>
      <c r="R63" s="25">
        <v>333661</v>
      </c>
      <c r="S63" s="26">
        <v>337014</v>
      </c>
      <c r="T63" s="26">
        <v>347729</v>
      </c>
      <c r="U63" s="26">
        <v>343466</v>
      </c>
      <c r="V63" s="25">
        <v>355906</v>
      </c>
      <c r="W63" s="26">
        <v>375660</v>
      </c>
      <c r="X63" s="26">
        <v>389252</v>
      </c>
      <c r="Y63" s="26">
        <v>373505</v>
      </c>
      <c r="Z63" s="25">
        <v>391634</v>
      </c>
      <c r="AA63" s="26">
        <v>396320</v>
      </c>
      <c r="AB63" s="26">
        <v>420760</v>
      </c>
      <c r="AC63" s="26">
        <v>408424</v>
      </c>
      <c r="AD63" s="25">
        <v>421829</v>
      </c>
      <c r="AE63" s="25"/>
    </row>
    <row r="64" spans="1:31" s="2" customFormat="1" ht="12" customHeight="1">
      <c r="A64" s="156"/>
      <c r="B64" s="12"/>
      <c r="C64" s="12" t="s">
        <v>45</v>
      </c>
      <c r="D64" s="157">
        <v>23061</v>
      </c>
      <c r="E64" s="157">
        <v>19457</v>
      </c>
      <c r="F64" s="158">
        <v>17236</v>
      </c>
      <c r="G64" s="157">
        <v>21253</v>
      </c>
      <c r="H64" s="157">
        <v>27732</v>
      </c>
      <c r="I64" s="157">
        <v>23420</v>
      </c>
      <c r="J64" s="158">
        <v>24972</v>
      </c>
      <c r="K64" s="157">
        <f>24318</f>
        <v>24318</v>
      </c>
      <c r="L64" s="157">
        <v>28743</v>
      </c>
      <c r="M64" s="157">
        <v>30044</v>
      </c>
      <c r="N64" s="158">
        <v>30230</v>
      </c>
      <c r="O64" s="157">
        <v>32184</v>
      </c>
      <c r="P64" s="157">
        <v>27486</v>
      </c>
      <c r="Q64" s="157">
        <v>32197</v>
      </c>
      <c r="R64" s="158">
        <v>31701</v>
      </c>
      <c r="S64" s="157">
        <v>31824</v>
      </c>
      <c r="T64" s="157">
        <v>32087</v>
      </c>
      <c r="U64" s="157">
        <v>32584.000000000004</v>
      </c>
      <c r="V64" s="158">
        <v>31020</v>
      </c>
      <c r="W64" s="157">
        <v>31490</v>
      </c>
      <c r="X64" s="157">
        <v>21234</v>
      </c>
      <c r="Y64" s="157">
        <v>21325</v>
      </c>
      <c r="Z64" s="158">
        <v>21686</v>
      </c>
      <c r="AA64" s="157">
        <v>21505</v>
      </c>
      <c r="AB64" s="157">
        <v>21938</v>
      </c>
      <c r="AC64" s="157">
        <v>24669</v>
      </c>
      <c r="AD64" s="158">
        <v>24038</v>
      </c>
      <c r="AE64" s="158"/>
    </row>
    <row r="65" spans="1:31" ht="12" customHeight="1">
      <c r="A65" s="155"/>
      <c r="B65" s="10" t="s">
        <v>46</v>
      </c>
      <c r="C65" s="11"/>
      <c r="D65" s="26">
        <v>493135</v>
      </c>
      <c r="E65" s="26">
        <v>448094</v>
      </c>
      <c r="F65" s="25">
        <v>460648</v>
      </c>
      <c r="G65" s="26">
        <v>463056</v>
      </c>
      <c r="H65" s="26">
        <v>471231</v>
      </c>
      <c r="I65" s="26">
        <v>427010</v>
      </c>
      <c r="J65" s="25">
        <v>437861</v>
      </c>
      <c r="K65" s="26">
        <f>SUM(K60:K64)</f>
        <v>437468</v>
      </c>
      <c r="L65" s="26">
        <v>446722</v>
      </c>
      <c r="M65" s="26">
        <v>459610</v>
      </c>
      <c r="N65" s="25">
        <v>470459</v>
      </c>
      <c r="O65" s="26">
        <v>473954</v>
      </c>
      <c r="P65" s="26">
        <v>471770</v>
      </c>
      <c r="Q65" s="26">
        <v>487893</v>
      </c>
      <c r="R65" s="25">
        <v>496738</v>
      </c>
      <c r="S65" s="26">
        <v>500218</v>
      </c>
      <c r="T65" s="26">
        <v>511204</v>
      </c>
      <c r="U65" s="26">
        <v>507440</v>
      </c>
      <c r="V65" s="25">
        <v>518005</v>
      </c>
      <c r="W65" s="26">
        <v>538490</v>
      </c>
      <c r="X65" s="26">
        <f>SUM(X60:X64)</f>
        <v>541990</v>
      </c>
      <c r="Y65" s="26">
        <v>525664</v>
      </c>
      <c r="Z65" s="25">
        <v>543003</v>
      </c>
      <c r="AA65" s="26">
        <v>547195</v>
      </c>
      <c r="AB65" s="26">
        <v>571705</v>
      </c>
      <c r="AC65" s="26">
        <v>560641</v>
      </c>
      <c r="AD65" s="25">
        <f>SUM(AD60:AD64)</f>
        <v>573415</v>
      </c>
      <c r="AE65" s="25"/>
    </row>
    <row r="66" spans="1:31" ht="12" customHeight="1">
      <c r="A66" s="156"/>
      <c r="B66" s="13" t="s">
        <v>12</v>
      </c>
      <c r="C66" s="13"/>
      <c r="D66" s="157">
        <v>66617</v>
      </c>
      <c r="E66" s="157">
        <v>53597</v>
      </c>
      <c r="F66" s="158">
        <v>56965</v>
      </c>
      <c r="G66" s="157">
        <v>59027</v>
      </c>
      <c r="H66" s="157">
        <v>50739</v>
      </c>
      <c r="I66" s="157">
        <v>49216</v>
      </c>
      <c r="J66" s="158">
        <v>51350</v>
      </c>
      <c r="K66" s="157">
        <f>52162-54</f>
        <v>52108</v>
      </c>
      <c r="L66" s="157">
        <v>47413</v>
      </c>
      <c r="M66" s="157">
        <v>47341</v>
      </c>
      <c r="N66" s="158">
        <v>48481</v>
      </c>
      <c r="O66" s="157">
        <v>50444</v>
      </c>
      <c r="P66" s="157">
        <v>48781</v>
      </c>
      <c r="Q66" s="157">
        <v>45667</v>
      </c>
      <c r="R66" s="158">
        <v>46668</v>
      </c>
      <c r="S66" s="157">
        <v>44713</v>
      </c>
      <c r="T66" s="157">
        <v>45563</v>
      </c>
      <c r="U66" s="157">
        <v>41363</v>
      </c>
      <c r="V66" s="158">
        <v>41824</v>
      </c>
      <c r="W66" s="157">
        <v>42843</v>
      </c>
      <c r="X66" s="157">
        <v>33638</v>
      </c>
      <c r="Y66" s="157">
        <v>31007</v>
      </c>
      <c r="Z66" s="158">
        <v>32524</v>
      </c>
      <c r="AA66" s="157">
        <v>32878</v>
      </c>
      <c r="AB66" s="157">
        <v>34659</v>
      </c>
      <c r="AC66" s="157">
        <v>33764</v>
      </c>
      <c r="AD66" s="158">
        <v>34454</v>
      </c>
      <c r="AE66" s="158"/>
    </row>
    <row r="67" spans="1:31" ht="12" customHeight="1">
      <c r="A67" s="163" t="s">
        <v>47</v>
      </c>
      <c r="B67" s="125"/>
      <c r="C67" s="123"/>
      <c r="D67" s="27">
        <v>559752</v>
      </c>
      <c r="E67" s="27">
        <v>501691</v>
      </c>
      <c r="F67" s="27">
        <v>517613</v>
      </c>
      <c r="G67" s="27">
        <v>522083</v>
      </c>
      <c r="H67" s="27">
        <v>521970</v>
      </c>
      <c r="I67" s="27">
        <v>476226</v>
      </c>
      <c r="J67" s="27">
        <v>489211</v>
      </c>
      <c r="K67" s="27">
        <f>SUM(K65:K66)</f>
        <v>489576</v>
      </c>
      <c r="L67" s="27">
        <v>494135</v>
      </c>
      <c r="M67" s="27">
        <v>506951</v>
      </c>
      <c r="N67" s="27">
        <v>518940</v>
      </c>
      <c r="O67" s="27">
        <v>524398</v>
      </c>
      <c r="P67" s="27">
        <v>520551</v>
      </c>
      <c r="Q67" s="27">
        <v>533560</v>
      </c>
      <c r="R67" s="27">
        <v>543406</v>
      </c>
      <c r="S67" s="27">
        <v>544931</v>
      </c>
      <c r="T67" s="27">
        <v>556767</v>
      </c>
      <c r="U67" s="27">
        <v>548803</v>
      </c>
      <c r="V67" s="27">
        <v>559829</v>
      </c>
      <c r="W67" s="27">
        <v>581333</v>
      </c>
      <c r="X67" s="27">
        <v>575628</v>
      </c>
      <c r="Y67" s="27">
        <v>556671</v>
      </c>
      <c r="Z67" s="27">
        <v>575527</v>
      </c>
      <c r="AA67" s="27">
        <v>580073</v>
      </c>
      <c r="AB67" s="27">
        <v>606364</v>
      </c>
      <c r="AC67" s="27">
        <v>594405</v>
      </c>
      <c r="AD67" s="27">
        <f>SUM(AD66,AD65)</f>
        <v>607869</v>
      </c>
      <c r="AE67" s="27"/>
    </row>
    <row r="68" spans="1:31" ht="12" customHeight="1">
      <c r="A68" s="155"/>
      <c r="B68" s="11"/>
      <c r="C68" s="11"/>
      <c r="D68" s="26"/>
      <c r="E68" s="26"/>
      <c r="F68" s="25"/>
      <c r="G68" s="26"/>
      <c r="H68" s="26"/>
      <c r="I68" s="26"/>
      <c r="J68" s="25"/>
      <c r="K68" s="26"/>
      <c r="L68" s="26"/>
      <c r="M68" s="26"/>
      <c r="N68" s="25"/>
      <c r="O68" s="26"/>
      <c r="P68" s="26"/>
      <c r="Q68" s="26"/>
      <c r="R68" s="25"/>
      <c r="S68" s="26"/>
      <c r="T68" s="26"/>
      <c r="U68" s="26"/>
      <c r="V68" s="25"/>
      <c r="W68" s="26"/>
      <c r="X68" s="26"/>
      <c r="Y68" s="26"/>
      <c r="Z68" s="25"/>
      <c r="AA68" s="26"/>
      <c r="AB68" s="26"/>
      <c r="AC68" s="26"/>
      <c r="AD68" s="25"/>
      <c r="AE68" s="25"/>
    </row>
    <row r="69" spans="1:31" ht="12" customHeight="1" thickBot="1">
      <c r="A69" s="160" t="s">
        <v>48</v>
      </c>
      <c r="B69" s="16"/>
      <c r="C69" s="16"/>
      <c r="D69" s="30">
        <v>1086732</v>
      </c>
      <c r="E69" s="30">
        <v>1034253</v>
      </c>
      <c r="F69" s="30">
        <v>1024841</v>
      </c>
      <c r="G69" s="30">
        <v>1057844</v>
      </c>
      <c r="H69" s="30">
        <v>1076712</v>
      </c>
      <c r="I69" s="30">
        <v>1038063</v>
      </c>
      <c r="J69" s="30">
        <v>1096567</v>
      </c>
      <c r="K69" s="30">
        <f>SUM(K55,K67)</f>
        <v>1091248</v>
      </c>
      <c r="L69" s="30">
        <v>1096609</v>
      </c>
      <c r="M69" s="30">
        <v>1069481</v>
      </c>
      <c r="N69" s="30">
        <v>1133550</v>
      </c>
      <c r="O69" s="30">
        <v>1190776</v>
      </c>
      <c r="P69" s="30">
        <v>1168990</v>
      </c>
      <c r="Q69" s="30">
        <v>1180462</v>
      </c>
      <c r="R69" s="30">
        <v>1184315</v>
      </c>
      <c r="S69" s="30">
        <v>1207024</v>
      </c>
      <c r="T69" s="30">
        <v>1171981</v>
      </c>
      <c r="U69" s="30">
        <v>1164545</v>
      </c>
      <c r="V69" s="30">
        <v>1149032</v>
      </c>
      <c r="W69" s="30">
        <v>1175529</v>
      </c>
      <c r="X69" s="30">
        <v>1109383</v>
      </c>
      <c r="Y69" s="30">
        <v>1113117</v>
      </c>
      <c r="Z69" s="30">
        <v>1101506</v>
      </c>
      <c r="AA69" s="30">
        <v>1109661</v>
      </c>
      <c r="AB69" s="30">
        <v>1123872</v>
      </c>
      <c r="AC69" s="30">
        <v>1127819</v>
      </c>
      <c r="AD69" s="30">
        <f>SUM(AD67,AD55)</f>
        <v>1117257</v>
      </c>
      <c r="AE69" s="30"/>
    </row>
    <row r="70" spans="1:31" ht="12" customHeight="1" thickTop="1">
      <c r="A70" s="155"/>
      <c r="B70" s="11"/>
      <c r="C70" s="11"/>
      <c r="D70" s="26"/>
      <c r="E70" s="26"/>
      <c r="F70" s="25"/>
      <c r="G70" s="26"/>
      <c r="H70" s="26"/>
      <c r="I70" s="26"/>
      <c r="J70" s="25"/>
      <c r="K70" s="26"/>
      <c r="L70" s="26"/>
      <c r="M70" s="26"/>
      <c r="N70" s="25"/>
      <c r="O70" s="26"/>
      <c r="P70" s="26"/>
      <c r="Q70" s="26"/>
      <c r="R70" s="25"/>
      <c r="S70" s="26"/>
      <c r="T70" s="26"/>
      <c r="U70" s="26"/>
      <c r="V70" s="25"/>
      <c r="W70" s="26"/>
      <c r="X70" s="26"/>
      <c r="Y70" s="26"/>
      <c r="Z70" s="25"/>
      <c r="AA70" s="26"/>
      <c r="AB70" s="26"/>
      <c r="AC70" s="26"/>
      <c r="AD70" s="25"/>
      <c r="AE70" s="25"/>
    </row>
    <row r="71" spans="1:31" ht="12" customHeight="1">
      <c r="A71" s="163" t="s">
        <v>49</v>
      </c>
      <c r="B71" s="122"/>
      <c r="C71" s="122"/>
      <c r="D71" s="27">
        <v>283624</v>
      </c>
      <c r="E71" s="27">
        <v>324179</v>
      </c>
      <c r="F71" s="27">
        <v>296819</v>
      </c>
      <c r="G71" s="27">
        <v>273132</v>
      </c>
      <c r="H71" s="27">
        <v>282938</v>
      </c>
      <c r="I71" s="27">
        <v>347082</v>
      </c>
      <c r="J71" s="27">
        <v>368195</v>
      </c>
      <c r="K71" s="27">
        <v>381230</v>
      </c>
      <c r="L71" s="27">
        <v>382334</v>
      </c>
      <c r="M71" s="27">
        <v>374583</v>
      </c>
      <c r="N71" s="27">
        <v>418443</v>
      </c>
      <c r="O71" s="27">
        <v>442167</v>
      </c>
      <c r="P71" s="27">
        <v>446186</v>
      </c>
      <c r="Q71" s="27">
        <v>447213</v>
      </c>
      <c r="R71" s="27">
        <v>425697</v>
      </c>
      <c r="S71" s="27">
        <v>409393</v>
      </c>
      <c r="T71" s="27">
        <v>400008</v>
      </c>
      <c r="U71" s="27">
        <v>404106</v>
      </c>
      <c r="V71" s="27">
        <v>398658</v>
      </c>
      <c r="W71" s="27">
        <v>376557</v>
      </c>
      <c r="X71" s="27">
        <v>338313</v>
      </c>
      <c r="Y71" s="27">
        <v>357422</v>
      </c>
      <c r="Z71" s="27">
        <v>343725</v>
      </c>
      <c r="AA71" s="27">
        <v>309641</v>
      </c>
      <c r="AB71" s="27">
        <v>318125</v>
      </c>
      <c r="AC71" s="27">
        <v>324025</v>
      </c>
      <c r="AD71" s="27">
        <v>309957</v>
      </c>
      <c r="AE71" s="27"/>
    </row>
    <row r="72" spans="1:31" ht="12" customHeight="1">
      <c r="A72" s="164" t="s">
        <v>50</v>
      </c>
      <c r="B72" s="165"/>
      <c r="C72" s="165"/>
      <c r="D72" s="166">
        <v>0.33629602929179869</v>
      </c>
      <c r="E72" s="166">
        <v>0.39253030137915168</v>
      </c>
      <c r="F72" s="166">
        <v>0.36444908844446189</v>
      </c>
      <c r="G72" s="166">
        <v>0.34346937620643475</v>
      </c>
      <c r="H72" s="166">
        <v>0.35199999999999998</v>
      </c>
      <c r="I72" s="166">
        <v>0.42199999999999999</v>
      </c>
      <c r="J72" s="166">
        <v>0.42899999999999999</v>
      </c>
      <c r="K72" s="166">
        <v>0.43778981770911085</v>
      </c>
      <c r="L72" s="166">
        <v>0.43622079046720419</v>
      </c>
      <c r="M72" s="166">
        <v>0.42499999999999999</v>
      </c>
      <c r="N72" s="166">
        <v>0.446394910084779</v>
      </c>
      <c r="O72" s="166">
        <v>0.45700000000000002</v>
      </c>
      <c r="P72" s="166">
        <v>0.46153814325923181</v>
      </c>
      <c r="Q72" s="166">
        <v>0.45598012995871623</v>
      </c>
      <c r="R72" s="166">
        <v>0.43926909729925506</v>
      </c>
      <c r="S72" s="166">
        <v>0.42898742984562893</v>
      </c>
      <c r="T72" s="166">
        <v>0.41807948577251702</v>
      </c>
      <c r="U72" s="166">
        <v>0.42407617096700734</v>
      </c>
      <c r="V72" s="166">
        <v>0.41592426397019472</v>
      </c>
      <c r="W72" s="166">
        <v>0.39311089999895604</v>
      </c>
      <c r="X72" s="166">
        <v>0.37</v>
      </c>
      <c r="Y72" s="166">
        <v>0.39101273065213277</v>
      </c>
      <c r="Z72" s="166">
        <v>0.37391814214165431</v>
      </c>
      <c r="AA72" s="166">
        <v>0.34802307258287496</v>
      </c>
      <c r="AB72" s="166">
        <v>0.34399999999999997</v>
      </c>
      <c r="AC72" s="166">
        <v>0.35299999999999998</v>
      </c>
      <c r="AD72" s="166">
        <v>0.33800000000000002</v>
      </c>
      <c r="AE72" s="166"/>
    </row>
    <row r="73" spans="1:31">
      <c r="A73" s="124"/>
      <c r="B73" s="124"/>
      <c r="C73" s="124"/>
    </row>
    <row r="74" spans="1:31" ht="13.5" customHeight="1">
      <c r="A74" s="42"/>
      <c r="B74" s="124"/>
      <c r="C74" s="124"/>
      <c r="AB74" s="421"/>
    </row>
    <row r="76" spans="1:31">
      <c r="A76" s="594"/>
      <c r="B76" s="594"/>
      <c r="C76" s="594"/>
    </row>
    <row r="77" spans="1:31">
      <c r="A77" s="594"/>
      <c r="B77" s="594"/>
      <c r="C77" s="594"/>
    </row>
    <row r="78" spans="1:31">
      <c r="A78" s="594"/>
      <c r="B78" s="594"/>
      <c r="C78" s="594"/>
    </row>
    <row r="79" spans="1:31">
      <c r="A79" s="594"/>
      <c r="B79" s="594"/>
      <c r="C79" s="594"/>
    </row>
  </sheetData>
  <mergeCells count="8">
    <mergeCell ref="AB1:AD2"/>
    <mergeCell ref="P1:S2"/>
    <mergeCell ref="T1:W2"/>
    <mergeCell ref="X1:AA2"/>
    <mergeCell ref="A76:C79"/>
    <mergeCell ref="D1:G2"/>
    <mergeCell ref="H1:K2"/>
    <mergeCell ref="L1:O2"/>
  </mergeCells>
  <pageMargins left="0.39370078740157483" right="0.39370078740157483" top="0.39370078740157483" bottom="0.39370078740157483" header="0.51181102362204722" footer="0.51181102362204722"/>
  <pageSetup paperSize="9" scale="48" fitToWidth="2" orientation="landscape" r:id="rId1"/>
  <headerFooter alignWithMargins="0"/>
  <colBreaks count="1" manualBreakCount="1">
    <brk id="15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56"/>
  <sheetViews>
    <sheetView showGridLines="0" zoomScaleNormal="100" zoomScaleSheetLayoutView="100" workbookViewId="0">
      <pane xSplit="3" ySplit="3" topLeftCell="D4" activePane="bottomRight" state="frozen"/>
      <selection activeCell="A88" sqref="A88"/>
      <selection pane="topRight" activeCell="A88" sqref="A88"/>
      <selection pane="bottomLeft" activeCell="A88" sqref="A88"/>
      <selection pane="bottomRight" activeCell="D14" sqref="D14"/>
    </sheetView>
  </sheetViews>
  <sheetFormatPr defaultColWidth="12.5703125" defaultRowHeight="12" customHeight="1"/>
  <cols>
    <col min="1" max="2" width="3.5703125" style="18" customWidth="1"/>
    <col min="3" max="3" width="56" style="18" customWidth="1"/>
    <col min="4" max="4" width="12.5703125" style="4"/>
    <col min="5" max="5" width="12.42578125" style="330" customWidth="1"/>
    <col min="6" max="7" width="12.42578125" style="331" customWidth="1"/>
    <col min="8" max="8" width="12.5703125" style="4"/>
    <col min="9" max="11" width="12.42578125" style="331" customWidth="1"/>
    <col min="12" max="14" width="12.5703125" style="4"/>
    <col min="15" max="15" width="0" style="4" hidden="1" customWidth="1"/>
    <col min="16" max="16384" width="12.5703125" style="4"/>
  </cols>
  <sheetData>
    <row r="1" spans="1:16" s="3" customFormat="1" ht="12" customHeight="1">
      <c r="A1" s="533" t="s">
        <v>0</v>
      </c>
      <c r="B1" s="528"/>
      <c r="C1" s="529"/>
      <c r="D1" s="588">
        <v>2016</v>
      </c>
      <c r="E1" s="589"/>
      <c r="F1" s="589"/>
      <c r="G1" s="592"/>
      <c r="H1" s="588">
        <v>2017</v>
      </c>
      <c r="I1" s="589">
        <v>2017</v>
      </c>
      <c r="J1" s="589">
        <v>2017</v>
      </c>
      <c r="K1" s="592">
        <v>2017</v>
      </c>
      <c r="L1" s="595" t="s">
        <v>265</v>
      </c>
      <c r="M1" s="589"/>
      <c r="N1" s="589"/>
    </row>
    <row r="2" spans="1:16" s="3" customFormat="1" ht="12" customHeight="1" thickBot="1">
      <c r="A2" s="534" t="s">
        <v>51</v>
      </c>
      <c r="B2" s="17"/>
      <c r="C2" s="530"/>
      <c r="D2" s="590"/>
      <c r="E2" s="591"/>
      <c r="F2" s="591"/>
      <c r="G2" s="593"/>
      <c r="H2" s="590"/>
      <c r="I2" s="591"/>
      <c r="J2" s="591"/>
      <c r="K2" s="593"/>
      <c r="L2" s="590"/>
      <c r="M2" s="591"/>
      <c r="N2" s="591"/>
    </row>
    <row r="3" spans="1:16" s="3" customFormat="1" ht="12" customHeight="1" thickBot="1">
      <c r="A3" s="531" t="s">
        <v>5</v>
      </c>
      <c r="B3" s="531"/>
      <c r="C3" s="532"/>
      <c r="D3" s="167" t="s">
        <v>136</v>
      </c>
      <c r="E3" s="63" t="s">
        <v>2</v>
      </c>
      <c r="F3" s="481" t="s">
        <v>3</v>
      </c>
      <c r="G3" s="63" t="s">
        <v>179</v>
      </c>
      <c r="H3" s="167" t="s">
        <v>218</v>
      </c>
      <c r="I3" s="63" t="s">
        <v>226</v>
      </c>
      <c r="J3" s="481" t="s">
        <v>232</v>
      </c>
      <c r="K3" s="63" t="s">
        <v>179</v>
      </c>
      <c r="L3" s="63" t="s">
        <v>136</v>
      </c>
      <c r="M3" s="63" t="s">
        <v>2</v>
      </c>
      <c r="N3" s="481" t="s">
        <v>232</v>
      </c>
      <c r="O3" s="63" t="s">
        <v>179</v>
      </c>
    </row>
    <row r="4" spans="1:16" ht="12" customHeight="1">
      <c r="C4" s="535"/>
      <c r="D4" s="34"/>
      <c r="E4" s="34"/>
      <c r="F4" s="430"/>
      <c r="G4" s="34"/>
      <c r="H4" s="34"/>
      <c r="I4" s="34"/>
      <c r="J4" s="430"/>
      <c r="K4" s="34"/>
      <c r="L4" s="34"/>
      <c r="M4" s="34"/>
      <c r="N4" s="430"/>
      <c r="O4" s="429"/>
    </row>
    <row r="5" spans="1:16" ht="12" customHeight="1">
      <c r="A5" s="536" t="s">
        <v>52</v>
      </c>
      <c r="C5" s="535"/>
      <c r="D5" s="34"/>
      <c r="E5" s="34"/>
      <c r="F5" s="430"/>
      <c r="G5" s="34"/>
      <c r="H5" s="34"/>
      <c r="I5" s="34"/>
      <c r="J5" s="430"/>
      <c r="K5" s="34"/>
      <c r="L5" s="34"/>
      <c r="M5" s="34"/>
      <c r="N5" s="430"/>
      <c r="O5" s="430"/>
    </row>
    <row r="6" spans="1:16" ht="12" customHeight="1">
      <c r="C6" s="535"/>
      <c r="D6" s="34"/>
      <c r="E6" s="34"/>
      <c r="F6" s="430"/>
      <c r="G6" s="34"/>
      <c r="H6" s="34"/>
      <c r="I6" s="34"/>
      <c r="J6" s="430"/>
      <c r="K6" s="34"/>
      <c r="L6" s="34"/>
      <c r="M6" s="34"/>
      <c r="N6" s="430"/>
      <c r="O6" s="430"/>
      <c r="P6" s="64"/>
    </row>
    <row r="7" spans="1:16" ht="12" customHeight="1">
      <c r="C7" s="537" t="s">
        <v>11</v>
      </c>
      <c r="D7" s="35">
        <v>10605</v>
      </c>
      <c r="E7" s="35">
        <v>21312</v>
      </c>
      <c r="F7" s="431">
        <v>33906</v>
      </c>
      <c r="G7" s="35">
        <v>54120</v>
      </c>
      <c r="H7" s="35">
        <v>4814</v>
      </c>
      <c r="I7" s="35">
        <v>15742</v>
      </c>
      <c r="J7" s="431">
        <v>35083</v>
      </c>
      <c r="K7" s="35">
        <v>40246</v>
      </c>
      <c r="L7" s="35">
        <v>9514</v>
      </c>
      <c r="M7" s="35">
        <v>24232</v>
      </c>
      <c r="N7" s="431">
        <v>38745</v>
      </c>
      <c r="O7" s="431"/>
      <c r="P7" s="64"/>
    </row>
    <row r="8" spans="1:16" ht="12" customHeight="1">
      <c r="C8" s="537" t="s">
        <v>157</v>
      </c>
      <c r="D8" s="35">
        <v>25308</v>
      </c>
      <c r="E8" s="35">
        <v>52179</v>
      </c>
      <c r="F8" s="431">
        <v>80499</v>
      </c>
      <c r="G8" s="35">
        <v>111310</v>
      </c>
      <c r="H8" s="35">
        <v>25720</v>
      </c>
      <c r="I8" s="35">
        <v>53294</v>
      </c>
      <c r="J8" s="431">
        <v>80335</v>
      </c>
      <c r="K8" s="35">
        <v>108174</v>
      </c>
      <c r="L8" s="35">
        <v>26830</v>
      </c>
      <c r="M8" s="35">
        <v>55860</v>
      </c>
      <c r="N8" s="431">
        <v>85794</v>
      </c>
      <c r="O8" s="431"/>
      <c r="P8" s="64"/>
    </row>
    <row r="9" spans="1:16" ht="12" customHeight="1">
      <c r="C9" s="538" t="s">
        <v>53</v>
      </c>
      <c r="D9" s="35">
        <v>3391</v>
      </c>
      <c r="E9" s="35">
        <v>8717</v>
      </c>
      <c r="F9" s="431">
        <v>11999</v>
      </c>
      <c r="G9" s="35">
        <v>-4859</v>
      </c>
      <c r="H9" s="35">
        <v>2067</v>
      </c>
      <c r="I9" s="35">
        <v>5939</v>
      </c>
      <c r="J9" s="431">
        <v>11250</v>
      </c>
      <c r="K9" s="35">
        <v>15958</v>
      </c>
      <c r="L9" s="35">
        <v>2295</v>
      </c>
      <c r="M9" s="35">
        <v>5663</v>
      </c>
      <c r="N9" s="431">
        <v>8984</v>
      </c>
      <c r="O9" s="431"/>
      <c r="P9" s="64"/>
    </row>
    <row r="10" spans="1:16" ht="12" customHeight="1">
      <c r="C10" s="537" t="s">
        <v>10</v>
      </c>
      <c r="D10" s="35">
        <v>6607</v>
      </c>
      <c r="E10" s="35">
        <v>12540</v>
      </c>
      <c r="F10" s="431">
        <v>19369</v>
      </c>
      <c r="G10" s="35">
        <v>27002</v>
      </c>
      <c r="H10" s="35">
        <v>6050</v>
      </c>
      <c r="I10" s="35">
        <v>11530</v>
      </c>
      <c r="J10" s="431">
        <v>16926</v>
      </c>
      <c r="K10" s="35">
        <v>21627</v>
      </c>
      <c r="L10" s="35">
        <v>4311</v>
      </c>
      <c r="M10" s="35">
        <v>7310</v>
      </c>
      <c r="N10" s="431">
        <v>12607</v>
      </c>
      <c r="O10" s="431"/>
      <c r="P10" s="64"/>
    </row>
    <row r="11" spans="1:16" ht="12" customHeight="1">
      <c r="C11" s="537" t="s">
        <v>233</v>
      </c>
      <c r="D11" s="35">
        <v>24</v>
      </c>
      <c r="E11" s="35">
        <v>-78</v>
      </c>
      <c r="F11" s="431">
        <v>-46</v>
      </c>
      <c r="G11" s="35">
        <v>-78</v>
      </c>
      <c r="H11" s="35">
        <v>-309</v>
      </c>
      <c r="I11" s="35">
        <v>-307</v>
      </c>
      <c r="J11" s="431">
        <v>-184</v>
      </c>
      <c r="K11" s="35">
        <v>-343</v>
      </c>
      <c r="L11" s="35">
        <v>-395</v>
      </c>
      <c r="M11" s="35">
        <v>-307</v>
      </c>
      <c r="N11" s="431">
        <v>-330</v>
      </c>
      <c r="O11" s="431"/>
      <c r="P11" s="64"/>
    </row>
    <row r="12" spans="1:16" ht="12" customHeight="1">
      <c r="C12" s="537" t="s">
        <v>108</v>
      </c>
      <c r="D12" s="35">
        <v>13352</v>
      </c>
      <c r="E12" s="35">
        <v>13444</v>
      </c>
      <c r="F12" s="431">
        <v>17742</v>
      </c>
      <c r="G12" s="35">
        <v>3653</v>
      </c>
      <c r="H12" s="35">
        <v>0</v>
      </c>
      <c r="I12" s="35">
        <v>-11021</v>
      </c>
      <c r="J12" s="431">
        <v>-11675</v>
      </c>
      <c r="K12" s="35">
        <v>-17959</v>
      </c>
      <c r="L12" s="35">
        <v>-3756</v>
      </c>
      <c r="M12" s="35">
        <v>-12411</v>
      </c>
      <c r="N12" s="431">
        <v>-15864</v>
      </c>
      <c r="O12" s="431"/>
      <c r="P12" s="64"/>
    </row>
    <row r="13" spans="1:16" ht="12" customHeight="1">
      <c r="C13" s="537" t="s">
        <v>228</v>
      </c>
      <c r="D13" s="35">
        <v>-3454</v>
      </c>
      <c r="E13" s="35">
        <v>-4297</v>
      </c>
      <c r="F13" s="431">
        <v>-4894</v>
      </c>
      <c r="G13" s="35">
        <v>-3115</v>
      </c>
      <c r="H13" s="35">
        <v>-814</v>
      </c>
      <c r="I13" s="35">
        <v>-1472</v>
      </c>
      <c r="J13" s="431">
        <v>-1214</v>
      </c>
      <c r="K13" s="35">
        <v>-1581</v>
      </c>
      <c r="L13" s="35">
        <v>-239</v>
      </c>
      <c r="M13" s="35">
        <v>-538</v>
      </c>
      <c r="N13" s="431">
        <v>-182</v>
      </c>
      <c r="O13" s="431"/>
      <c r="P13" s="64"/>
    </row>
    <row r="14" spans="1:16" ht="12" customHeight="1">
      <c r="C14" s="537" t="s">
        <v>109</v>
      </c>
      <c r="D14" s="35">
        <v>-14629</v>
      </c>
      <c r="E14" s="35">
        <v>-21466</v>
      </c>
      <c r="F14" s="431">
        <v>-26640</v>
      </c>
      <c r="G14" s="35">
        <v>2174</v>
      </c>
      <c r="H14" s="35">
        <v>-173</v>
      </c>
      <c r="I14" s="35">
        <v>2998</v>
      </c>
      <c r="J14" s="431">
        <v>-11879</v>
      </c>
      <c r="K14" s="35">
        <v>21817</v>
      </c>
      <c r="L14" s="35">
        <v>-18225</v>
      </c>
      <c r="M14" s="35">
        <v>-14714</v>
      </c>
      <c r="N14" s="431">
        <v>-16091</v>
      </c>
      <c r="O14" s="431"/>
      <c r="P14" s="64"/>
    </row>
    <row r="15" spans="1:16" ht="12" customHeight="1">
      <c r="C15" s="537" t="s">
        <v>234</v>
      </c>
      <c r="D15" s="35">
        <v>-3835</v>
      </c>
      <c r="E15" s="35">
        <v>-4484</v>
      </c>
      <c r="F15" s="431">
        <v>-8567</v>
      </c>
      <c r="G15" s="35">
        <v>-11713</v>
      </c>
      <c r="H15" s="35">
        <v>-3865</v>
      </c>
      <c r="I15" s="35">
        <v>-4756</v>
      </c>
      <c r="J15" s="431">
        <v>-8377</v>
      </c>
      <c r="K15" s="35">
        <v>-10425</v>
      </c>
      <c r="L15" s="35">
        <v>-3919</v>
      </c>
      <c r="M15" s="35">
        <v>-4663</v>
      </c>
      <c r="N15" s="431">
        <v>-9394</v>
      </c>
      <c r="O15" s="431"/>
      <c r="P15" s="64"/>
    </row>
    <row r="16" spans="1:16" ht="12" customHeight="1">
      <c r="C16" s="538" t="s">
        <v>54</v>
      </c>
      <c r="D16" s="35">
        <v>-7683</v>
      </c>
      <c r="E16" s="35">
        <v>-11937</v>
      </c>
      <c r="F16" s="431">
        <v>-17926</v>
      </c>
      <c r="G16" s="35">
        <v>-24238</v>
      </c>
      <c r="H16" s="35">
        <v>-6505</v>
      </c>
      <c r="I16" s="35">
        <v>-10186</v>
      </c>
      <c r="J16" s="431">
        <v>-14403</v>
      </c>
      <c r="K16" s="35">
        <v>-19838</v>
      </c>
      <c r="L16" s="35">
        <v>-6342</v>
      </c>
      <c r="M16" s="35">
        <v>-8914</v>
      </c>
      <c r="N16" s="431">
        <v>-13178</v>
      </c>
      <c r="O16" s="431"/>
      <c r="P16" s="64"/>
    </row>
    <row r="17" spans="1:16" ht="12" customHeight="1">
      <c r="C17" s="537" t="s">
        <v>55</v>
      </c>
      <c r="D17" s="35">
        <v>113</v>
      </c>
      <c r="E17" s="35">
        <v>229</v>
      </c>
      <c r="F17" s="431">
        <v>341</v>
      </c>
      <c r="G17" s="35">
        <v>455</v>
      </c>
      <c r="H17" s="35">
        <v>109</v>
      </c>
      <c r="I17" s="35">
        <v>194</v>
      </c>
      <c r="J17" s="431">
        <v>279</v>
      </c>
      <c r="K17" s="35">
        <v>382</v>
      </c>
      <c r="L17" s="35">
        <v>80</v>
      </c>
      <c r="M17" s="35">
        <v>153</v>
      </c>
      <c r="N17" s="431">
        <v>235</v>
      </c>
      <c r="O17" s="431"/>
      <c r="P17" s="64"/>
    </row>
    <row r="18" spans="1:16" ht="12" customHeight="1">
      <c r="A18" s="33"/>
      <c r="B18" s="411"/>
      <c r="C18" s="539" t="s">
        <v>56</v>
      </c>
      <c r="D18" s="36">
        <v>-4921</v>
      </c>
      <c r="E18" s="36">
        <v>-4934</v>
      </c>
      <c r="F18" s="432">
        <v>-5024</v>
      </c>
      <c r="G18" s="36">
        <v>-5929</v>
      </c>
      <c r="H18" s="36">
        <v>36</v>
      </c>
      <c r="I18" s="36">
        <v>154</v>
      </c>
      <c r="J18" s="432">
        <v>-604</v>
      </c>
      <c r="K18" s="36">
        <v>-647</v>
      </c>
      <c r="L18" s="36">
        <v>-63</v>
      </c>
      <c r="M18" s="36">
        <v>-354</v>
      </c>
      <c r="N18" s="432">
        <v>-425</v>
      </c>
      <c r="O18" s="432"/>
      <c r="P18" s="64"/>
    </row>
    <row r="19" spans="1:16" ht="12" customHeight="1">
      <c r="B19" s="295" t="s">
        <v>209</v>
      </c>
      <c r="C19" s="540"/>
      <c r="D19" s="293">
        <v>24878</v>
      </c>
      <c r="E19" s="293">
        <v>61225</v>
      </c>
      <c r="F19" s="433">
        <v>100759</v>
      </c>
      <c r="G19" s="293">
        <v>148782</v>
      </c>
      <c r="H19" s="293">
        <v>27639</v>
      </c>
      <c r="I19" s="293">
        <v>62109</v>
      </c>
      <c r="J19" s="433">
        <v>95537</v>
      </c>
      <c r="K19" s="293">
        <v>157411</v>
      </c>
      <c r="L19" s="293">
        <f>SUM(L7:L18)</f>
        <v>10091</v>
      </c>
      <c r="M19" s="293">
        <f>SUM(M7:M18)</f>
        <v>51317</v>
      </c>
      <c r="N19" s="433">
        <f>SUM(N7:N18)</f>
        <v>90901</v>
      </c>
      <c r="O19" s="433"/>
      <c r="P19" s="64"/>
    </row>
    <row r="20" spans="1:16" s="320" customFormat="1" ht="12" customHeight="1">
      <c r="A20" s="319"/>
      <c r="B20" s="541" t="s">
        <v>208</v>
      </c>
      <c r="C20" s="542"/>
      <c r="D20" s="323">
        <v>1365</v>
      </c>
      <c r="E20" s="323">
        <v>1144</v>
      </c>
      <c r="F20" s="434">
        <v>3714</v>
      </c>
      <c r="G20" s="323">
        <v>6043</v>
      </c>
      <c r="H20" s="323">
        <v>-25</v>
      </c>
      <c r="I20" s="323">
        <v>-23</v>
      </c>
      <c r="J20" s="434">
        <v>-23</v>
      </c>
      <c r="K20" s="323">
        <v>-23</v>
      </c>
      <c r="L20" s="323">
        <v>0</v>
      </c>
      <c r="M20" s="323">
        <v>0</v>
      </c>
      <c r="N20" s="434">
        <v>0</v>
      </c>
      <c r="O20" s="434"/>
      <c r="P20" s="64"/>
    </row>
    <row r="21" spans="1:16" ht="12" customHeight="1">
      <c r="A21" s="19"/>
      <c r="B21" s="543" t="s">
        <v>57</v>
      </c>
      <c r="C21" s="544"/>
      <c r="D21" s="37">
        <v>26243</v>
      </c>
      <c r="E21" s="37">
        <v>62369</v>
      </c>
      <c r="F21" s="37">
        <v>104473</v>
      </c>
      <c r="G21" s="37">
        <v>154825</v>
      </c>
      <c r="H21" s="37">
        <v>27614</v>
      </c>
      <c r="I21" s="37">
        <v>62086</v>
      </c>
      <c r="J21" s="37">
        <v>95514</v>
      </c>
      <c r="K21" s="37">
        <v>157388</v>
      </c>
      <c r="L21" s="37">
        <f>SUM(L19:L20)</f>
        <v>10091</v>
      </c>
      <c r="M21" s="37">
        <f>SUM(M19:M20)</f>
        <v>51317</v>
      </c>
      <c r="N21" s="37">
        <f>SUM(N20,N19)</f>
        <v>90901</v>
      </c>
      <c r="O21" s="37"/>
      <c r="P21" s="64"/>
    </row>
    <row r="22" spans="1:16" ht="12" customHeight="1">
      <c r="B22" s="235"/>
      <c r="C22" s="545"/>
      <c r="D22" s="35"/>
      <c r="E22" s="35"/>
      <c r="F22" s="435"/>
      <c r="G22" s="35"/>
      <c r="H22" s="35"/>
      <c r="I22" s="35"/>
      <c r="J22" s="435"/>
      <c r="K22" s="35"/>
      <c r="L22" s="35"/>
      <c r="M22" s="35"/>
      <c r="N22" s="435"/>
      <c r="O22" s="435"/>
    </row>
    <row r="23" spans="1:16" ht="12" customHeight="1">
      <c r="A23" s="536" t="s">
        <v>58</v>
      </c>
      <c r="C23" s="537"/>
      <c r="D23" s="35"/>
      <c r="E23" s="35"/>
      <c r="F23" s="435"/>
      <c r="G23" s="35"/>
      <c r="H23" s="35"/>
      <c r="I23" s="35"/>
      <c r="J23" s="435"/>
      <c r="K23" s="35"/>
      <c r="L23" s="35"/>
      <c r="M23" s="35"/>
      <c r="N23" s="435"/>
      <c r="O23" s="435"/>
    </row>
    <row r="24" spans="1:16" ht="12" customHeight="1">
      <c r="C24" s="535"/>
      <c r="D24" s="140"/>
      <c r="E24" s="140"/>
      <c r="F24" s="435"/>
      <c r="G24" s="140"/>
      <c r="H24" s="140"/>
      <c r="I24" s="140"/>
      <c r="J24" s="435"/>
      <c r="K24" s="140"/>
      <c r="L24" s="140"/>
      <c r="M24" s="140"/>
      <c r="N24" s="435"/>
      <c r="O24" s="435"/>
    </row>
    <row r="25" spans="1:16" ht="12" customHeight="1">
      <c r="C25" s="537" t="s">
        <v>267</v>
      </c>
      <c r="D25" s="35">
        <v>-11100</v>
      </c>
      <c r="E25" s="35">
        <v>-33587</v>
      </c>
      <c r="F25" s="431">
        <v>-55700</v>
      </c>
      <c r="G25" s="35">
        <v>-97723</v>
      </c>
      <c r="H25" s="35">
        <v>-15452</v>
      </c>
      <c r="I25" s="35">
        <v>-37686</v>
      </c>
      <c r="J25" s="431">
        <v>-56595</v>
      </c>
      <c r="K25" s="35">
        <v>-86197</v>
      </c>
      <c r="L25" s="35">
        <v>-14454</v>
      </c>
      <c r="M25" s="35">
        <v>-30818</v>
      </c>
      <c r="N25" s="431">
        <v>-51772</v>
      </c>
      <c r="O25" s="431"/>
      <c r="P25" s="64"/>
    </row>
    <row r="26" spans="1:16" ht="12" customHeight="1">
      <c r="C26" s="537" t="s">
        <v>59</v>
      </c>
      <c r="D26" s="35">
        <v>-14192</v>
      </c>
      <c r="E26" s="35">
        <v>-14120</v>
      </c>
      <c r="F26" s="431">
        <v>-12736</v>
      </c>
      <c r="G26" s="35">
        <v>1327</v>
      </c>
      <c r="H26" s="35">
        <v>-8829</v>
      </c>
      <c r="I26" s="35">
        <v>-6219</v>
      </c>
      <c r="J26" s="431">
        <v>-4591</v>
      </c>
      <c r="K26" s="35">
        <v>-4603</v>
      </c>
      <c r="L26" s="35">
        <v>-3909</v>
      </c>
      <c r="M26" s="35">
        <v>-5501</v>
      </c>
      <c r="N26" s="431">
        <v>-4761</v>
      </c>
      <c r="O26" s="431"/>
      <c r="P26" s="64"/>
    </row>
    <row r="27" spans="1:16" ht="12" customHeight="1">
      <c r="C27" s="537" t="s">
        <v>60</v>
      </c>
      <c r="D27" s="35">
        <v>-13</v>
      </c>
      <c r="E27" s="35">
        <v>-28</v>
      </c>
      <c r="F27" s="431">
        <v>-34</v>
      </c>
      <c r="G27" s="35">
        <v>-128</v>
      </c>
      <c r="H27" s="35">
        <v>-1777</v>
      </c>
      <c r="I27" s="35">
        <v>-3786</v>
      </c>
      <c r="J27" s="431">
        <v>-3785</v>
      </c>
      <c r="K27" s="35">
        <v>-3791</v>
      </c>
      <c r="L27" s="35">
        <v>-719</v>
      </c>
      <c r="M27" s="35">
        <v>-985</v>
      </c>
      <c r="N27" s="431">
        <v>-1924</v>
      </c>
      <c r="O27" s="431"/>
      <c r="P27" s="64"/>
    </row>
    <row r="28" spans="1:16" ht="12" customHeight="1">
      <c r="C28" s="535" t="s">
        <v>61</v>
      </c>
      <c r="D28" s="35">
        <v>0</v>
      </c>
      <c r="E28" s="35">
        <v>0</v>
      </c>
      <c r="F28" s="431">
        <v>0</v>
      </c>
      <c r="G28" s="35">
        <v>0</v>
      </c>
      <c r="H28" s="35">
        <v>475</v>
      </c>
      <c r="I28" s="35">
        <v>475</v>
      </c>
      <c r="J28" s="431">
        <v>475</v>
      </c>
      <c r="K28" s="35">
        <v>475</v>
      </c>
      <c r="L28" s="35">
        <v>137</v>
      </c>
      <c r="M28" s="35">
        <v>137</v>
      </c>
      <c r="N28" s="431">
        <v>137</v>
      </c>
      <c r="O28" s="431"/>
      <c r="P28" s="64"/>
    </row>
    <row r="29" spans="1:16" ht="12" customHeight="1">
      <c r="C29" s="537" t="s">
        <v>62</v>
      </c>
      <c r="D29" s="35">
        <v>-4942</v>
      </c>
      <c r="E29" s="35">
        <v>-4181</v>
      </c>
      <c r="F29" s="431">
        <v>446</v>
      </c>
      <c r="G29" s="35">
        <v>-88</v>
      </c>
      <c r="H29" s="35">
        <v>-2723</v>
      </c>
      <c r="I29" s="35">
        <v>-1801</v>
      </c>
      <c r="J29" s="431">
        <v>-23</v>
      </c>
      <c r="K29" s="35">
        <v>-2867</v>
      </c>
      <c r="L29" s="35">
        <v>-1219</v>
      </c>
      <c r="M29" s="35">
        <v>-1330</v>
      </c>
      <c r="N29" s="431">
        <v>2456</v>
      </c>
      <c r="O29" s="431"/>
      <c r="P29" s="64"/>
    </row>
    <row r="30" spans="1:16" ht="12" customHeight="1">
      <c r="C30" s="537" t="s">
        <v>63</v>
      </c>
      <c r="D30" s="35">
        <v>3464</v>
      </c>
      <c r="E30" s="35">
        <v>3484</v>
      </c>
      <c r="F30" s="431">
        <v>3484</v>
      </c>
      <c r="G30" s="35">
        <v>3484</v>
      </c>
      <c r="H30" s="35">
        <v>0</v>
      </c>
      <c r="I30" s="35">
        <v>0</v>
      </c>
      <c r="J30" s="431">
        <v>1</v>
      </c>
      <c r="K30" s="35">
        <v>1</v>
      </c>
      <c r="L30" s="35">
        <v>0</v>
      </c>
      <c r="M30" s="35">
        <v>0</v>
      </c>
      <c r="N30" s="431">
        <v>0</v>
      </c>
      <c r="O30" s="431"/>
      <c r="P30" s="64"/>
    </row>
    <row r="31" spans="1:16" ht="12" customHeight="1">
      <c r="C31" s="537" t="s">
        <v>64</v>
      </c>
      <c r="D31" s="35">
        <v>8129</v>
      </c>
      <c r="E31" s="35">
        <v>8346</v>
      </c>
      <c r="F31" s="431">
        <v>8513</v>
      </c>
      <c r="G31" s="35">
        <v>9902</v>
      </c>
      <c r="H31" s="35">
        <v>168</v>
      </c>
      <c r="I31" s="35">
        <v>362</v>
      </c>
      <c r="J31" s="431">
        <v>2432</v>
      </c>
      <c r="K31" s="35">
        <v>2629</v>
      </c>
      <c r="L31" s="35">
        <v>518</v>
      </c>
      <c r="M31" s="35">
        <v>637</v>
      </c>
      <c r="N31" s="431">
        <v>820</v>
      </c>
      <c r="O31" s="431"/>
      <c r="P31" s="64"/>
    </row>
    <row r="32" spans="1:16" ht="12" customHeight="1">
      <c r="A32" s="33"/>
      <c r="B32" s="33"/>
      <c r="C32" s="546" t="s">
        <v>142</v>
      </c>
      <c r="D32" s="294">
        <v>0</v>
      </c>
      <c r="E32" s="294">
        <v>0</v>
      </c>
      <c r="F32" s="432">
        <v>0</v>
      </c>
      <c r="G32" s="294">
        <v>0</v>
      </c>
      <c r="H32" s="294">
        <v>0</v>
      </c>
      <c r="I32" s="294">
        <v>0</v>
      </c>
      <c r="J32" s="432">
        <v>0</v>
      </c>
      <c r="K32" s="294">
        <v>0</v>
      </c>
      <c r="L32" s="294">
        <v>0</v>
      </c>
      <c r="M32" s="294">
        <v>0</v>
      </c>
      <c r="N32" s="432">
        <v>0</v>
      </c>
      <c r="O32" s="432"/>
      <c r="P32" s="64"/>
    </row>
    <row r="33" spans="1:16" ht="12" customHeight="1">
      <c r="B33" s="295" t="s">
        <v>210</v>
      </c>
      <c r="C33" s="540"/>
      <c r="D33" s="38">
        <v>-18654</v>
      </c>
      <c r="E33" s="38">
        <v>-40086</v>
      </c>
      <c r="F33" s="436">
        <v>-56027</v>
      </c>
      <c r="G33" s="38">
        <v>-83226</v>
      </c>
      <c r="H33" s="38">
        <v>-28138</v>
      </c>
      <c r="I33" s="38">
        <v>-48655</v>
      </c>
      <c r="J33" s="436">
        <v>-62086</v>
      </c>
      <c r="K33" s="38">
        <v>-94353</v>
      </c>
      <c r="L33" s="38">
        <f>SUM(L25:L32)</f>
        <v>-19646</v>
      </c>
      <c r="M33" s="38">
        <f>SUM(M25:M32)</f>
        <v>-37860</v>
      </c>
      <c r="N33" s="436">
        <f>SUM(N25:N32)</f>
        <v>-55044</v>
      </c>
      <c r="O33" s="436"/>
      <c r="P33" s="64"/>
    </row>
    <row r="34" spans="1:16" s="320" customFormat="1" ht="12" customHeight="1">
      <c r="A34" s="328"/>
      <c r="B34" s="541" t="s">
        <v>211</v>
      </c>
      <c r="C34" s="542"/>
      <c r="D34" s="323">
        <v>-1525</v>
      </c>
      <c r="E34" s="323">
        <v>717</v>
      </c>
      <c r="F34" s="431">
        <v>-4801</v>
      </c>
      <c r="G34" s="323">
        <v>-5973</v>
      </c>
      <c r="H34" s="323">
        <v>36292</v>
      </c>
      <c r="I34" s="323">
        <v>36292</v>
      </c>
      <c r="J34" s="431">
        <v>36292</v>
      </c>
      <c r="K34" s="323">
        <v>36292</v>
      </c>
      <c r="L34" s="323">
        <v>0</v>
      </c>
      <c r="M34" s="323">
        <v>0</v>
      </c>
      <c r="N34" s="431">
        <v>0</v>
      </c>
      <c r="O34" s="431"/>
      <c r="P34" s="64"/>
    </row>
    <row r="35" spans="1:16" ht="12" customHeight="1">
      <c r="A35" s="19"/>
      <c r="B35" s="543" t="s">
        <v>212</v>
      </c>
      <c r="C35" s="544"/>
      <c r="D35" s="37">
        <v>-20179</v>
      </c>
      <c r="E35" s="37">
        <v>-39369</v>
      </c>
      <c r="F35" s="37">
        <v>-60828</v>
      </c>
      <c r="G35" s="37">
        <v>-89199</v>
      </c>
      <c r="H35" s="37">
        <v>8154</v>
      </c>
      <c r="I35" s="37">
        <v>-12363</v>
      </c>
      <c r="J35" s="37">
        <v>-25794</v>
      </c>
      <c r="K35" s="37">
        <v>-58061</v>
      </c>
      <c r="L35" s="37">
        <v>-19646</v>
      </c>
      <c r="M35" s="37">
        <v>-37860</v>
      </c>
      <c r="N35" s="37">
        <f>SUM(N34,N33)</f>
        <v>-55044</v>
      </c>
      <c r="O35" s="37"/>
      <c r="P35" s="64"/>
    </row>
    <row r="36" spans="1:16" ht="12" customHeight="1">
      <c r="B36" s="235"/>
      <c r="C36" s="545"/>
      <c r="D36" s="35"/>
      <c r="E36" s="35"/>
      <c r="F36" s="435"/>
      <c r="G36" s="35"/>
      <c r="H36" s="35"/>
      <c r="I36" s="35"/>
      <c r="J36" s="435"/>
      <c r="K36" s="35"/>
      <c r="L36" s="35"/>
      <c r="M36" s="35"/>
      <c r="N36" s="435"/>
      <c r="O36" s="435"/>
    </row>
    <row r="37" spans="1:16" ht="12" customHeight="1">
      <c r="A37" s="536" t="s">
        <v>65</v>
      </c>
      <c r="C37" s="537"/>
      <c r="D37" s="35"/>
      <c r="E37" s="35"/>
      <c r="F37" s="435"/>
      <c r="G37" s="35"/>
      <c r="H37" s="35"/>
      <c r="I37" s="35"/>
      <c r="J37" s="435"/>
      <c r="K37" s="35"/>
      <c r="L37" s="35"/>
      <c r="M37" s="35"/>
      <c r="N37" s="435"/>
      <c r="O37" s="435"/>
    </row>
    <row r="38" spans="1:16" ht="12" customHeight="1">
      <c r="C38" s="537"/>
      <c r="D38" s="35"/>
      <c r="E38" s="35"/>
      <c r="F38" s="435"/>
      <c r="G38" s="35"/>
      <c r="H38" s="35"/>
      <c r="I38" s="35"/>
      <c r="J38" s="435"/>
      <c r="K38" s="35"/>
      <c r="L38" s="35"/>
      <c r="M38" s="35"/>
      <c r="N38" s="435"/>
      <c r="O38" s="435"/>
    </row>
    <row r="39" spans="1:16" ht="12" customHeight="1">
      <c r="C39" s="547" t="s">
        <v>66</v>
      </c>
      <c r="D39" s="35">
        <v>-2433</v>
      </c>
      <c r="E39" s="35">
        <v>-18008</v>
      </c>
      <c r="F39" s="431">
        <v>-21351</v>
      </c>
      <c r="G39" s="35">
        <v>-21312</v>
      </c>
      <c r="H39" s="35">
        <v>0</v>
      </c>
      <c r="I39" s="35">
        <v>-26672</v>
      </c>
      <c r="J39" s="431">
        <v>-29375</v>
      </c>
      <c r="K39" s="35">
        <v>-29403</v>
      </c>
      <c r="L39" s="35">
        <v>-3</v>
      </c>
      <c r="M39" s="35">
        <v>-25999</v>
      </c>
      <c r="N39" s="431">
        <v>-29601</v>
      </c>
      <c r="O39" s="431"/>
      <c r="P39" s="64"/>
    </row>
    <row r="40" spans="1:16" ht="12" customHeight="1">
      <c r="C40" s="548" t="s">
        <v>235</v>
      </c>
      <c r="D40" s="35">
        <v>-7776</v>
      </c>
      <c r="E40" s="35">
        <v>-3401</v>
      </c>
      <c r="F40" s="431">
        <v>-23317</v>
      </c>
      <c r="G40" s="35">
        <v>-40423</v>
      </c>
      <c r="H40" s="35">
        <v>-37594</v>
      </c>
      <c r="I40" s="35">
        <v>-22888</v>
      </c>
      <c r="J40" s="431">
        <v>-39019</v>
      </c>
      <c r="K40" s="35">
        <v>-67732</v>
      </c>
      <c r="L40" s="35">
        <v>12745</v>
      </c>
      <c r="M40" s="35">
        <v>19473</v>
      </c>
      <c r="N40" s="431">
        <v>2652</v>
      </c>
      <c r="O40" s="431"/>
      <c r="P40" s="64"/>
    </row>
    <row r="41" spans="1:16" ht="12" customHeight="1">
      <c r="C41" s="548" t="s">
        <v>128</v>
      </c>
      <c r="D41" s="35">
        <v>-1234</v>
      </c>
      <c r="E41" s="35">
        <v>-4000</v>
      </c>
      <c r="F41" s="431">
        <v>-5742</v>
      </c>
      <c r="G41" s="35">
        <v>-8347</v>
      </c>
      <c r="H41" s="35">
        <v>-1974</v>
      </c>
      <c r="I41" s="35">
        <v>-4506</v>
      </c>
      <c r="J41" s="431">
        <v>-6052</v>
      </c>
      <c r="K41" s="35">
        <v>-7485</v>
      </c>
      <c r="L41" s="35">
        <v>-1610</v>
      </c>
      <c r="M41" s="35">
        <v>-3161</v>
      </c>
      <c r="N41" s="431">
        <v>-4831</v>
      </c>
      <c r="O41" s="431"/>
      <c r="P41" s="64"/>
    </row>
    <row r="42" spans="1:16" ht="12" customHeight="1">
      <c r="A42" s="33"/>
      <c r="B42" s="33"/>
      <c r="C42" s="546" t="s">
        <v>176</v>
      </c>
      <c r="D42" s="294">
        <v>0</v>
      </c>
      <c r="E42" s="294">
        <v>0</v>
      </c>
      <c r="F42" s="431">
        <v>-559</v>
      </c>
      <c r="G42" s="294">
        <v>-550</v>
      </c>
      <c r="H42" s="294">
        <v>0</v>
      </c>
      <c r="I42" s="294">
        <v>-673</v>
      </c>
      <c r="J42" s="431">
        <v>-1826</v>
      </c>
      <c r="K42" s="294">
        <v>-2139</v>
      </c>
      <c r="L42" s="294">
        <v>-363</v>
      </c>
      <c r="M42" s="294">
        <v>-1822</v>
      </c>
      <c r="N42" s="431">
        <v>-1822</v>
      </c>
      <c r="O42" s="431"/>
      <c r="P42" s="64"/>
    </row>
    <row r="43" spans="1:16" ht="12" customHeight="1">
      <c r="B43" s="295" t="s">
        <v>213</v>
      </c>
      <c r="C43" s="537"/>
      <c r="D43" s="332">
        <v>-11443</v>
      </c>
      <c r="E43" s="332">
        <v>-25409</v>
      </c>
      <c r="F43" s="437">
        <v>-50969</v>
      </c>
      <c r="G43" s="332">
        <v>-70632</v>
      </c>
      <c r="H43" s="332">
        <v>-39568</v>
      </c>
      <c r="I43" s="332">
        <v>-54739</v>
      </c>
      <c r="J43" s="437">
        <v>-76272</v>
      </c>
      <c r="K43" s="332">
        <v>-106759</v>
      </c>
      <c r="L43" s="332">
        <f>SUM(L39:L42)</f>
        <v>10769</v>
      </c>
      <c r="M43" s="332">
        <f>SUM(M39:M42)</f>
        <v>-11509</v>
      </c>
      <c r="N43" s="437">
        <f>SUM(N39:N42)</f>
        <v>-33602</v>
      </c>
      <c r="O43" s="437"/>
      <c r="P43" s="64"/>
    </row>
    <row r="44" spans="1:16" s="320" customFormat="1" ht="12" customHeight="1">
      <c r="A44" s="319"/>
      <c r="B44" s="541" t="s">
        <v>214</v>
      </c>
      <c r="C44" s="549"/>
      <c r="D44" s="323">
        <v>-14</v>
      </c>
      <c r="E44" s="323">
        <v>-1216</v>
      </c>
      <c r="F44" s="431">
        <v>-1738</v>
      </c>
      <c r="G44" s="323">
        <v>-1703</v>
      </c>
      <c r="H44" s="323">
        <v>2041</v>
      </c>
      <c r="I44" s="323">
        <v>2041</v>
      </c>
      <c r="J44" s="431">
        <v>2041</v>
      </c>
      <c r="K44" s="323">
        <v>2041</v>
      </c>
      <c r="L44" s="323">
        <v>0</v>
      </c>
      <c r="M44" s="323">
        <v>0</v>
      </c>
      <c r="N44" s="431">
        <v>0</v>
      </c>
      <c r="O44" s="431"/>
      <c r="P44" s="64"/>
    </row>
    <row r="45" spans="1:16" ht="12" customHeight="1">
      <c r="A45" s="19"/>
      <c r="B45" s="543" t="s">
        <v>67</v>
      </c>
      <c r="C45" s="550"/>
      <c r="D45" s="37">
        <v>-11457</v>
      </c>
      <c r="E45" s="37">
        <v>-26625</v>
      </c>
      <c r="F45" s="37">
        <v>-52707</v>
      </c>
      <c r="G45" s="37">
        <v>-72335</v>
      </c>
      <c r="H45" s="37">
        <v>-37527</v>
      </c>
      <c r="I45" s="37">
        <v>-52698</v>
      </c>
      <c r="J45" s="37">
        <v>-74231</v>
      </c>
      <c r="K45" s="37">
        <v>-104718</v>
      </c>
      <c r="L45" s="37">
        <f>SUM(L43:L44)</f>
        <v>10769</v>
      </c>
      <c r="M45" s="37">
        <f>SUM(M43:M44)</f>
        <v>-11509</v>
      </c>
      <c r="N45" s="37">
        <f>SUM(N44,N43)</f>
        <v>-33602</v>
      </c>
      <c r="O45" s="37"/>
      <c r="P45" s="64"/>
    </row>
    <row r="46" spans="1:16" ht="12" customHeight="1">
      <c r="B46" s="235"/>
      <c r="C46" s="537"/>
      <c r="D46" s="35"/>
      <c r="E46" s="35"/>
      <c r="F46" s="435"/>
      <c r="G46" s="35"/>
      <c r="H46" s="35"/>
      <c r="I46" s="35"/>
      <c r="J46" s="435"/>
      <c r="K46" s="35"/>
      <c r="L46" s="35"/>
      <c r="M46" s="35"/>
      <c r="N46" s="435"/>
      <c r="O46" s="435"/>
      <c r="P46" s="64"/>
    </row>
    <row r="47" spans="1:16" ht="12" customHeight="1">
      <c r="B47" s="551" t="s">
        <v>68</v>
      </c>
      <c r="C47" s="552"/>
      <c r="D47" s="35">
        <v>9</v>
      </c>
      <c r="E47" s="35">
        <v>43</v>
      </c>
      <c r="F47" s="431">
        <v>-54</v>
      </c>
      <c r="G47" s="35">
        <v>-26</v>
      </c>
      <c r="H47" s="35">
        <v>-47</v>
      </c>
      <c r="I47" s="35">
        <v>-41</v>
      </c>
      <c r="J47" s="431">
        <v>1</v>
      </c>
      <c r="K47" s="35">
        <v>-15</v>
      </c>
      <c r="L47" s="35">
        <v>28</v>
      </c>
      <c r="M47" s="35">
        <v>234</v>
      </c>
      <c r="N47" s="431">
        <v>172</v>
      </c>
      <c r="O47" s="431"/>
      <c r="P47" s="64"/>
    </row>
    <row r="48" spans="1:16" s="321" customFormat="1" ht="12" customHeight="1">
      <c r="A48" s="319"/>
      <c r="B48" s="322" t="s">
        <v>215</v>
      </c>
      <c r="C48" s="553"/>
      <c r="D48" s="323">
        <v>17</v>
      </c>
      <c r="E48" s="323">
        <v>52</v>
      </c>
      <c r="F48" s="434">
        <v>-32</v>
      </c>
      <c r="G48" s="323">
        <v>-18</v>
      </c>
      <c r="H48" s="323">
        <v>0</v>
      </c>
      <c r="I48" s="323">
        <v>0</v>
      </c>
      <c r="J48" s="434">
        <v>0</v>
      </c>
      <c r="K48" s="323">
        <v>0</v>
      </c>
      <c r="L48" s="323">
        <v>0</v>
      </c>
      <c r="M48" s="323">
        <v>0</v>
      </c>
      <c r="N48" s="434">
        <v>0</v>
      </c>
      <c r="O48" s="434"/>
      <c r="P48" s="64"/>
    </row>
    <row r="49" spans="1:16" ht="12" customHeight="1">
      <c r="B49" s="296"/>
      <c r="C49" s="554"/>
      <c r="D49" s="38"/>
      <c r="E49" s="38"/>
      <c r="F49" s="435"/>
      <c r="G49" s="38"/>
      <c r="H49" s="38"/>
      <c r="I49" s="38"/>
      <c r="J49" s="435"/>
      <c r="K49" s="38"/>
      <c r="L49" s="38"/>
      <c r="M49" s="38"/>
      <c r="N49" s="435"/>
      <c r="O49" s="435"/>
      <c r="P49" s="64"/>
    </row>
    <row r="50" spans="1:16" ht="12" customHeight="1">
      <c r="A50" s="19"/>
      <c r="B50" s="65" t="s">
        <v>69</v>
      </c>
      <c r="C50" s="550"/>
      <c r="D50" s="37">
        <v>-5367</v>
      </c>
      <c r="E50" s="37">
        <v>-3530</v>
      </c>
      <c r="F50" s="37">
        <v>-9148</v>
      </c>
      <c r="G50" s="37">
        <v>-6753</v>
      </c>
      <c r="H50" s="37">
        <v>-1806</v>
      </c>
      <c r="I50" s="37">
        <v>-3016</v>
      </c>
      <c r="J50" s="37">
        <v>-4511</v>
      </c>
      <c r="K50" s="37">
        <v>-5406</v>
      </c>
      <c r="L50" s="37">
        <v>-1242</v>
      </c>
      <c r="M50" s="37">
        <v>2182</v>
      </c>
      <c r="N50" s="37">
        <f>SUM(N21,N35,N45,N47)</f>
        <v>2427</v>
      </c>
      <c r="O50" s="37"/>
      <c r="P50" s="64"/>
    </row>
    <row r="51" spans="1:16" ht="12" customHeight="1">
      <c r="C51" s="535"/>
      <c r="D51" s="35"/>
      <c r="E51" s="35"/>
      <c r="F51" s="435"/>
      <c r="G51" s="35"/>
      <c r="H51" s="35"/>
      <c r="I51" s="35"/>
      <c r="J51" s="435"/>
      <c r="K51" s="35"/>
      <c r="L51" s="35"/>
      <c r="M51" s="35"/>
      <c r="N51" s="435"/>
      <c r="O51" s="435"/>
      <c r="P51" s="64"/>
    </row>
    <row r="52" spans="1:16" ht="12" customHeight="1">
      <c r="C52" s="537" t="s">
        <v>70</v>
      </c>
      <c r="D52" s="35">
        <v>17558</v>
      </c>
      <c r="E52" s="35">
        <v>17558</v>
      </c>
      <c r="F52" s="431">
        <v>17558</v>
      </c>
      <c r="G52" s="35">
        <v>17558</v>
      </c>
      <c r="H52" s="35">
        <v>10805</v>
      </c>
      <c r="I52" s="35">
        <v>10805</v>
      </c>
      <c r="J52" s="431">
        <v>10805</v>
      </c>
      <c r="K52" s="35">
        <v>10805</v>
      </c>
      <c r="L52" s="35">
        <v>5399</v>
      </c>
      <c r="M52" s="35">
        <v>5399</v>
      </c>
      <c r="N52" s="431">
        <v>5399</v>
      </c>
      <c r="O52" s="431"/>
      <c r="P52" s="64"/>
    </row>
    <row r="53" spans="1:16" ht="12" customHeight="1" thickBot="1">
      <c r="A53" s="327"/>
      <c r="B53" s="326"/>
      <c r="C53" s="555" t="s">
        <v>71</v>
      </c>
      <c r="D53" s="329">
        <v>12191</v>
      </c>
      <c r="E53" s="329">
        <v>14028</v>
      </c>
      <c r="F53" s="426">
        <v>8410</v>
      </c>
      <c r="G53" s="329">
        <v>10805</v>
      </c>
      <c r="H53" s="329">
        <v>8999</v>
      </c>
      <c r="I53" s="329">
        <v>7789</v>
      </c>
      <c r="J53" s="426">
        <v>6294</v>
      </c>
      <c r="K53" s="329">
        <v>5399</v>
      </c>
      <c r="L53" s="329">
        <v>6641</v>
      </c>
      <c r="M53" s="329">
        <v>7581</v>
      </c>
      <c r="N53" s="426">
        <v>7826</v>
      </c>
      <c r="O53" s="426"/>
      <c r="P53" s="64"/>
    </row>
    <row r="54" spans="1:16" ht="12" customHeight="1">
      <c r="D54" s="139"/>
      <c r="E54" s="127"/>
      <c r="F54" s="35"/>
      <c r="G54" s="35"/>
      <c r="H54" s="139"/>
      <c r="I54" s="35"/>
      <c r="J54" s="35"/>
      <c r="K54" s="35"/>
      <c r="L54" s="139"/>
      <c r="N54" s="64"/>
    </row>
    <row r="55" spans="1:16" ht="12" customHeight="1">
      <c r="D55" s="139"/>
      <c r="H55" s="139"/>
      <c r="L55" s="139"/>
    </row>
    <row r="56" spans="1:16" ht="12" customHeight="1">
      <c r="A56" s="42"/>
      <c r="D56" s="139"/>
      <c r="H56" s="139"/>
      <c r="L56" s="139"/>
    </row>
  </sheetData>
  <mergeCells count="3">
    <mergeCell ref="D1:G2"/>
    <mergeCell ref="H1:K2"/>
    <mergeCell ref="L1:N2"/>
  </mergeCells>
  <pageMargins left="0.59055118110236227" right="0.59055118110236227" top="0.59055118110236227" bottom="0.59055118110236227" header="0.51181102362204722" footer="0.51181102362204722"/>
  <pageSetup paperSize="9" scale="67" fitToWidth="2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T91"/>
  <sheetViews>
    <sheetView showGridLines="0" zoomScaleNormal="100" zoomScaleSheetLayoutView="100" workbookViewId="0">
      <pane xSplit="3" ySplit="3" topLeftCell="I4" activePane="bottomRight" state="frozen"/>
      <selection activeCell="A88" sqref="A88"/>
      <selection pane="topRight" activeCell="A88" sqref="A88"/>
      <selection pane="bottomLeft" activeCell="A88" sqref="A88"/>
      <selection pane="bottomRight" activeCell="S6" sqref="S6"/>
    </sheetView>
  </sheetViews>
  <sheetFormatPr defaultColWidth="7.28515625" defaultRowHeight="12.75"/>
  <cols>
    <col min="1" max="2" width="3.42578125" style="84" customWidth="1"/>
    <col min="3" max="3" width="42.85546875" style="84" customWidth="1"/>
    <col min="4" max="4" width="12.7109375" style="102" customWidth="1"/>
    <col min="5" max="7" width="12.7109375" style="84" customWidth="1"/>
    <col min="8" max="10" width="12.7109375" style="102" customWidth="1"/>
    <col min="11" max="11" width="12.7109375" style="84" customWidth="1"/>
    <col min="12" max="12" width="13.5703125" style="102" customWidth="1"/>
    <col min="13" max="14" width="12.7109375" style="84" customWidth="1"/>
    <col min="15" max="15" width="12.7109375" style="84" hidden="1" customWidth="1"/>
    <col min="16" max="16" width="2.28515625" style="102" hidden="1" customWidth="1"/>
    <col min="17" max="17" width="12.7109375" style="102" customWidth="1"/>
    <col min="18" max="19" width="12.7109375" style="84" customWidth="1"/>
    <col min="20" max="20" width="12.7109375" style="84" hidden="1" customWidth="1"/>
    <col min="21" max="16384" width="7.28515625" style="102"/>
  </cols>
  <sheetData>
    <row r="1" spans="1:20" ht="12" customHeight="1">
      <c r="A1" s="145" t="s">
        <v>0</v>
      </c>
      <c r="B1" s="168"/>
      <c r="C1" s="169"/>
      <c r="D1" s="578">
        <v>2016</v>
      </c>
      <c r="E1" s="579"/>
      <c r="F1" s="579"/>
      <c r="G1" s="580"/>
      <c r="H1" s="578">
        <v>2017</v>
      </c>
      <c r="I1" s="579"/>
      <c r="J1" s="579"/>
      <c r="K1" s="580"/>
      <c r="L1" s="584" t="s">
        <v>264</v>
      </c>
      <c r="M1" s="585"/>
      <c r="N1" s="597"/>
      <c r="O1" s="526"/>
      <c r="P1" s="527"/>
      <c r="Q1" s="584" t="s">
        <v>265</v>
      </c>
      <c r="R1" s="585"/>
      <c r="S1" s="597"/>
      <c r="T1" s="147"/>
    </row>
    <row r="2" spans="1:20" ht="12" customHeight="1" thickBot="1">
      <c r="A2" s="170" t="s">
        <v>72</v>
      </c>
      <c r="B2" s="85"/>
      <c r="C2" s="103"/>
      <c r="D2" s="581"/>
      <c r="E2" s="582"/>
      <c r="F2" s="582"/>
      <c r="G2" s="583"/>
      <c r="H2" s="581"/>
      <c r="I2" s="582"/>
      <c r="J2" s="582"/>
      <c r="K2" s="583"/>
      <c r="L2" s="586"/>
      <c r="M2" s="587"/>
      <c r="N2" s="598"/>
      <c r="O2" s="82"/>
      <c r="Q2" s="599"/>
      <c r="R2" s="600"/>
      <c r="S2" s="601"/>
      <c r="T2" s="82"/>
    </row>
    <row r="3" spans="1:20" ht="12" customHeight="1" thickBot="1">
      <c r="A3" s="171" t="s">
        <v>124</v>
      </c>
      <c r="B3" s="172"/>
      <c r="C3" s="173"/>
      <c r="D3" s="438" t="s">
        <v>120</v>
      </c>
      <c r="E3" s="480" t="s">
        <v>121</v>
      </c>
      <c r="F3" s="480" t="s">
        <v>122</v>
      </c>
      <c r="G3" s="482" t="s">
        <v>123</v>
      </c>
      <c r="H3" s="480" t="s">
        <v>120</v>
      </c>
      <c r="I3" s="480" t="s">
        <v>121</v>
      </c>
      <c r="J3" s="480" t="s">
        <v>122</v>
      </c>
      <c r="K3" s="482" t="s">
        <v>123</v>
      </c>
      <c r="L3" s="480" t="s">
        <v>120</v>
      </c>
      <c r="M3" s="480" t="s">
        <v>121</v>
      </c>
      <c r="N3" s="480" t="s">
        <v>122</v>
      </c>
      <c r="O3" s="480" t="s">
        <v>123</v>
      </c>
      <c r="P3" s="483"/>
      <c r="Q3" s="480" t="s">
        <v>120</v>
      </c>
      <c r="R3" s="480" t="s">
        <v>121</v>
      </c>
      <c r="S3" s="480" t="s">
        <v>122</v>
      </c>
      <c r="T3" s="439" t="s">
        <v>123</v>
      </c>
    </row>
    <row r="4" spans="1:20" ht="12" customHeight="1">
      <c r="A4" s="174"/>
      <c r="D4" s="129"/>
      <c r="E4" s="129"/>
      <c r="F4" s="175"/>
      <c r="G4" s="129"/>
      <c r="H4" s="129"/>
      <c r="I4" s="129"/>
      <c r="J4" s="175"/>
      <c r="K4" s="129"/>
      <c r="L4" s="129"/>
      <c r="M4" s="129"/>
      <c r="N4" s="175"/>
      <c r="O4" s="129"/>
      <c r="Q4" s="129"/>
      <c r="R4" s="129"/>
      <c r="S4" s="175"/>
      <c r="T4" s="129"/>
    </row>
    <row r="5" spans="1:20" ht="12" customHeight="1">
      <c r="A5" s="176" t="s">
        <v>177</v>
      </c>
      <c r="B5" s="39"/>
      <c r="D5" s="128"/>
      <c r="E5" s="128"/>
      <c r="F5" s="177"/>
      <c r="G5" s="128"/>
      <c r="H5" s="128"/>
      <c r="I5" s="128"/>
      <c r="J5" s="177"/>
      <c r="K5" s="128"/>
      <c r="L5" s="128"/>
      <c r="M5" s="128"/>
      <c r="N5" s="177"/>
      <c r="O5" s="128"/>
      <c r="Q5" s="128"/>
      <c r="R5" s="128"/>
      <c r="S5" s="177"/>
      <c r="T5" s="128"/>
    </row>
    <row r="6" spans="1:20" ht="12" customHeight="1">
      <c r="A6" s="178"/>
      <c r="C6" s="39"/>
      <c r="D6" s="129"/>
      <c r="E6" s="129"/>
      <c r="F6" s="175"/>
      <c r="G6" s="129"/>
      <c r="H6" s="129"/>
      <c r="I6" s="129"/>
      <c r="J6" s="175"/>
      <c r="K6" s="129"/>
      <c r="L6" s="129"/>
      <c r="M6" s="129"/>
      <c r="N6" s="175"/>
      <c r="O6" s="129"/>
      <c r="Q6" s="129"/>
      <c r="R6" s="129"/>
      <c r="S6" s="175"/>
      <c r="T6" s="129"/>
    </row>
    <row r="7" spans="1:20" ht="12" customHeight="1">
      <c r="A7" s="179"/>
      <c r="B7" s="105"/>
      <c r="C7" s="104" t="s">
        <v>137</v>
      </c>
      <c r="D7" s="130">
        <v>34611</v>
      </c>
      <c r="E7" s="130">
        <v>35129</v>
      </c>
      <c r="F7" s="180">
        <v>35021</v>
      </c>
      <c r="G7" s="130">
        <v>34289</v>
      </c>
      <c r="H7" s="130">
        <v>32917</v>
      </c>
      <c r="I7" s="130">
        <v>33748</v>
      </c>
      <c r="J7" s="180">
        <v>33876</v>
      </c>
      <c r="K7" s="130">
        <v>33519</v>
      </c>
      <c r="L7" s="130">
        <v>33194</v>
      </c>
      <c r="M7" s="130">
        <v>34009</v>
      </c>
      <c r="N7" s="180">
        <v>34269</v>
      </c>
      <c r="O7" s="130"/>
      <c r="Q7" s="130">
        <v>31169</v>
      </c>
      <c r="R7" s="130">
        <v>32015</v>
      </c>
      <c r="S7" s="180">
        <v>32283</v>
      </c>
      <c r="T7" s="130"/>
    </row>
    <row r="8" spans="1:20" ht="12" customHeight="1">
      <c r="A8" s="179"/>
      <c r="B8" s="105"/>
      <c r="C8" s="104" t="s">
        <v>8</v>
      </c>
      <c r="D8" s="130">
        <v>17741</v>
      </c>
      <c r="E8" s="130">
        <v>18152</v>
      </c>
      <c r="F8" s="180">
        <v>18533</v>
      </c>
      <c r="G8" s="130">
        <v>18700</v>
      </c>
      <c r="H8" s="130">
        <v>19522</v>
      </c>
      <c r="I8" s="130">
        <v>20155</v>
      </c>
      <c r="J8" s="180">
        <v>22007</v>
      </c>
      <c r="K8" s="130">
        <v>21697</v>
      </c>
      <c r="L8" s="130">
        <v>22181</v>
      </c>
      <c r="M8" s="130">
        <v>23709</v>
      </c>
      <c r="N8" s="180">
        <v>24778</v>
      </c>
      <c r="O8" s="130"/>
      <c r="Q8" s="130">
        <v>21339</v>
      </c>
      <c r="R8" s="130">
        <v>22764</v>
      </c>
      <c r="S8" s="180">
        <v>23795</v>
      </c>
      <c r="T8" s="130"/>
    </row>
    <row r="9" spans="1:20" ht="12" customHeight="1">
      <c r="A9" s="179"/>
      <c r="B9" s="105"/>
      <c r="C9" s="104" t="s">
        <v>149</v>
      </c>
      <c r="D9" s="130">
        <v>9921</v>
      </c>
      <c r="E9" s="130">
        <v>12459</v>
      </c>
      <c r="F9" s="180">
        <v>13467</v>
      </c>
      <c r="G9" s="130">
        <v>15031</v>
      </c>
      <c r="H9" s="130">
        <v>11451</v>
      </c>
      <c r="I9" s="130">
        <v>14515</v>
      </c>
      <c r="J9" s="180">
        <v>16973</v>
      </c>
      <c r="K9" s="130">
        <v>16812</v>
      </c>
      <c r="L9" s="130">
        <v>12185</v>
      </c>
      <c r="M9" s="130">
        <v>15577</v>
      </c>
      <c r="N9" s="180">
        <v>18842</v>
      </c>
      <c r="O9" s="130"/>
      <c r="Q9" s="130">
        <v>15545</v>
      </c>
      <c r="R9" s="130">
        <v>18108</v>
      </c>
      <c r="S9" s="180">
        <v>21563</v>
      </c>
      <c r="T9" s="130"/>
    </row>
    <row r="10" spans="1:20" ht="12" customHeight="1">
      <c r="A10" s="174"/>
      <c r="C10" s="104" t="s">
        <v>140</v>
      </c>
      <c r="D10" s="130">
        <v>2977</v>
      </c>
      <c r="E10" s="130">
        <v>3287</v>
      </c>
      <c r="F10" s="181">
        <v>3427</v>
      </c>
      <c r="G10" s="130">
        <v>2851</v>
      </c>
      <c r="H10" s="130">
        <v>3032</v>
      </c>
      <c r="I10" s="130">
        <v>18078</v>
      </c>
      <c r="J10" s="181">
        <v>21256</v>
      </c>
      <c r="K10" s="130">
        <v>20255</v>
      </c>
      <c r="L10" s="130">
        <v>2352</v>
      </c>
      <c r="M10" s="130">
        <v>2619</v>
      </c>
      <c r="N10" s="181">
        <v>3409</v>
      </c>
      <c r="O10" s="130"/>
      <c r="Q10" s="130">
        <v>2352</v>
      </c>
      <c r="R10" s="130">
        <v>2619</v>
      </c>
      <c r="S10" s="181">
        <v>3409</v>
      </c>
      <c r="T10" s="130"/>
    </row>
    <row r="11" spans="1:20" ht="12" customHeight="1">
      <c r="A11" s="178"/>
      <c r="B11" s="105" t="s">
        <v>74</v>
      </c>
      <c r="D11" s="427">
        <v>65250</v>
      </c>
      <c r="E11" s="427">
        <v>69027</v>
      </c>
      <c r="F11" s="177">
        <v>70448</v>
      </c>
      <c r="G11" s="427">
        <v>70871</v>
      </c>
      <c r="H11" s="427">
        <v>66922</v>
      </c>
      <c r="I11" s="427">
        <v>71981</v>
      </c>
      <c r="J11" s="177">
        <v>77139</v>
      </c>
      <c r="K11" s="427">
        <v>75471</v>
      </c>
      <c r="L11" s="427">
        <f t="shared" ref="L11:Q11" si="0">SUM(L7:L10)</f>
        <v>69912</v>
      </c>
      <c r="M11" s="427">
        <f>SUM(M7:M10)</f>
        <v>75914</v>
      </c>
      <c r="N11" s="177">
        <f t="shared" si="0"/>
        <v>81298</v>
      </c>
      <c r="O11" s="177">
        <f t="shared" si="0"/>
        <v>0</v>
      </c>
      <c r="P11" s="177">
        <f t="shared" si="0"/>
        <v>0</v>
      </c>
      <c r="Q11" s="427">
        <f t="shared" si="0"/>
        <v>70405</v>
      </c>
      <c r="R11" s="427">
        <v>75506</v>
      </c>
      <c r="S11" s="177">
        <v>81050</v>
      </c>
      <c r="T11" s="128"/>
    </row>
    <row r="12" spans="1:20" ht="12" customHeight="1">
      <c r="A12" s="178"/>
      <c r="C12" s="39"/>
      <c r="D12" s="131"/>
      <c r="E12" s="131"/>
      <c r="F12" s="181"/>
      <c r="G12" s="131"/>
      <c r="H12" s="131"/>
      <c r="I12" s="131"/>
      <c r="J12" s="181"/>
      <c r="K12" s="131"/>
      <c r="L12" s="131"/>
      <c r="M12" s="131"/>
      <c r="N12" s="181"/>
      <c r="O12" s="131"/>
      <c r="Q12" s="131"/>
      <c r="R12" s="131"/>
      <c r="S12" s="181"/>
      <c r="T12" s="131"/>
    </row>
    <row r="13" spans="1:20" ht="12" customHeight="1">
      <c r="A13" s="174"/>
      <c r="C13" s="84" t="s">
        <v>236</v>
      </c>
      <c r="D13" s="131">
        <v>11317</v>
      </c>
      <c r="E13" s="131">
        <v>11479</v>
      </c>
      <c r="F13" s="181">
        <v>10924</v>
      </c>
      <c r="G13" s="131">
        <v>10768</v>
      </c>
      <c r="H13" s="131">
        <v>10480</v>
      </c>
      <c r="I13" s="131">
        <v>10281</v>
      </c>
      <c r="J13" s="181">
        <v>10155</v>
      </c>
      <c r="K13" s="131">
        <v>9942</v>
      </c>
      <c r="L13" s="131">
        <v>9857</v>
      </c>
      <c r="M13" s="131">
        <v>10039</v>
      </c>
      <c r="N13" s="181">
        <v>9482</v>
      </c>
      <c r="O13" s="131"/>
      <c r="Q13" s="131">
        <v>9817</v>
      </c>
      <c r="R13" s="131">
        <v>9981</v>
      </c>
      <c r="S13" s="181">
        <v>9420</v>
      </c>
      <c r="T13" s="131"/>
    </row>
    <row r="14" spans="1:20" ht="12" customHeight="1">
      <c r="A14" s="174"/>
      <c r="C14" s="84" t="s">
        <v>224</v>
      </c>
      <c r="D14" s="130">
        <v>10856</v>
      </c>
      <c r="E14" s="130">
        <v>11269</v>
      </c>
      <c r="F14" s="180">
        <v>10671</v>
      </c>
      <c r="G14" s="130">
        <v>10879</v>
      </c>
      <c r="H14" s="130">
        <v>10783</v>
      </c>
      <c r="I14" s="130">
        <v>10962</v>
      </c>
      <c r="J14" s="180">
        <v>11047</v>
      </c>
      <c r="K14" s="130">
        <v>11203</v>
      </c>
      <c r="L14" s="130">
        <v>11840</v>
      </c>
      <c r="M14" s="130">
        <v>11510</v>
      </c>
      <c r="N14" s="180">
        <v>11628</v>
      </c>
      <c r="O14" s="130"/>
      <c r="Q14" s="130">
        <v>11664</v>
      </c>
      <c r="R14" s="130">
        <v>11280</v>
      </c>
      <c r="S14" s="180">
        <v>11364</v>
      </c>
      <c r="T14" s="130"/>
    </row>
    <row r="15" spans="1:20" ht="12" customHeight="1">
      <c r="A15" s="174"/>
      <c r="C15" s="84" t="s">
        <v>7</v>
      </c>
      <c r="D15" s="130">
        <v>9475</v>
      </c>
      <c r="E15" s="130">
        <v>9929</v>
      </c>
      <c r="F15" s="180">
        <v>9650</v>
      </c>
      <c r="G15" s="130">
        <v>9779</v>
      </c>
      <c r="H15" s="130">
        <v>10296</v>
      </c>
      <c r="I15" s="130">
        <v>10433</v>
      </c>
      <c r="J15" s="180">
        <v>10544</v>
      </c>
      <c r="K15" s="130">
        <v>10525</v>
      </c>
      <c r="L15" s="130">
        <v>11175</v>
      </c>
      <c r="M15" s="130">
        <v>10803</v>
      </c>
      <c r="N15" s="180">
        <v>10807</v>
      </c>
      <c r="O15" s="130"/>
      <c r="Q15" s="130">
        <v>11058</v>
      </c>
      <c r="R15" s="130">
        <v>10648</v>
      </c>
      <c r="S15" s="180">
        <v>10616</v>
      </c>
      <c r="T15" s="130"/>
    </row>
    <row r="16" spans="1:20" ht="12" customHeight="1">
      <c r="A16" s="174"/>
      <c r="C16" s="84" t="s">
        <v>149</v>
      </c>
      <c r="D16" s="130">
        <v>1192</v>
      </c>
      <c r="E16" s="130">
        <v>873</v>
      </c>
      <c r="F16" s="180">
        <v>787</v>
      </c>
      <c r="G16" s="130">
        <v>1953</v>
      </c>
      <c r="H16" s="130">
        <v>1820</v>
      </c>
      <c r="I16" s="130">
        <v>1332</v>
      </c>
      <c r="J16" s="180">
        <v>1587</v>
      </c>
      <c r="K16" s="130">
        <v>4115</v>
      </c>
      <c r="L16" s="130">
        <v>3169</v>
      </c>
      <c r="M16" s="130">
        <v>3182</v>
      </c>
      <c r="N16" s="180">
        <v>2897</v>
      </c>
      <c r="O16" s="130"/>
      <c r="Q16" s="130">
        <v>3975</v>
      </c>
      <c r="R16" s="130">
        <v>4007</v>
      </c>
      <c r="S16" s="180">
        <v>3611</v>
      </c>
      <c r="T16" s="130"/>
    </row>
    <row r="17" spans="1:20" ht="12" customHeight="1">
      <c r="A17" s="174"/>
      <c r="C17" s="40" t="s">
        <v>140</v>
      </c>
      <c r="D17" s="130">
        <v>10252</v>
      </c>
      <c r="E17" s="130">
        <v>10557</v>
      </c>
      <c r="F17" s="180">
        <v>10284</v>
      </c>
      <c r="G17" s="130">
        <v>10235</v>
      </c>
      <c r="H17" s="130">
        <v>9307</v>
      </c>
      <c r="I17" s="130">
        <v>10335</v>
      </c>
      <c r="J17" s="180">
        <v>10775</v>
      </c>
      <c r="K17" s="130">
        <v>10799</v>
      </c>
      <c r="L17" s="130">
        <v>10396</v>
      </c>
      <c r="M17" s="130">
        <v>10368</v>
      </c>
      <c r="N17" s="180">
        <v>10032</v>
      </c>
      <c r="O17" s="130"/>
      <c r="Q17" s="130">
        <v>10421</v>
      </c>
      <c r="R17" s="130">
        <v>10396</v>
      </c>
      <c r="S17" s="180">
        <v>10058</v>
      </c>
      <c r="T17" s="130"/>
    </row>
    <row r="18" spans="1:20" ht="12" customHeight="1">
      <c r="A18" s="178"/>
      <c r="B18" s="105" t="s">
        <v>75</v>
      </c>
      <c r="D18" s="128">
        <v>43092</v>
      </c>
      <c r="E18" s="128">
        <v>44107</v>
      </c>
      <c r="F18" s="177">
        <v>42316</v>
      </c>
      <c r="G18" s="128">
        <v>43614</v>
      </c>
      <c r="H18" s="128">
        <v>42686</v>
      </c>
      <c r="I18" s="128">
        <v>43343</v>
      </c>
      <c r="J18" s="177">
        <v>44108</v>
      </c>
      <c r="K18" s="128">
        <v>46584</v>
      </c>
      <c r="L18" s="128">
        <f t="shared" ref="L18" si="1">SUM(L13:L17)</f>
        <v>46437</v>
      </c>
      <c r="M18" s="128">
        <f>SUM(M13:M17)</f>
        <v>45902</v>
      </c>
      <c r="N18" s="177">
        <f>SUM(N13:N17)</f>
        <v>44846</v>
      </c>
      <c r="O18" s="128"/>
      <c r="Q18" s="128">
        <f>SUM(Q13:Q17)</f>
        <v>46935</v>
      </c>
      <c r="R18" s="128">
        <v>46312</v>
      </c>
      <c r="S18" s="177">
        <v>45069</v>
      </c>
      <c r="T18" s="128"/>
    </row>
    <row r="19" spans="1:20" ht="12" customHeight="1">
      <c r="A19" s="178"/>
      <c r="B19" s="105"/>
      <c r="D19" s="128"/>
      <c r="E19" s="128"/>
      <c r="F19" s="177"/>
      <c r="G19" s="128"/>
      <c r="H19" s="128"/>
      <c r="I19" s="128"/>
      <c r="J19" s="177"/>
      <c r="K19" s="128"/>
      <c r="L19" s="128"/>
      <c r="M19" s="128"/>
      <c r="N19" s="177"/>
      <c r="O19" s="128"/>
      <c r="Q19" s="128"/>
      <c r="R19" s="128"/>
      <c r="S19" s="177"/>
      <c r="T19" s="128"/>
    </row>
    <row r="20" spans="1:20" ht="12" customHeight="1">
      <c r="A20" s="178"/>
      <c r="B20" s="105" t="s">
        <v>76</v>
      </c>
      <c r="D20" s="128">
        <v>15144</v>
      </c>
      <c r="E20" s="128">
        <v>13112</v>
      </c>
      <c r="F20" s="177">
        <v>14749</v>
      </c>
      <c r="G20" s="128">
        <v>22486</v>
      </c>
      <c r="H20" s="128">
        <v>16938</v>
      </c>
      <c r="I20" s="128">
        <v>24139</v>
      </c>
      <c r="J20" s="177">
        <v>19314</v>
      </c>
      <c r="K20" s="128">
        <v>26021</v>
      </c>
      <c r="L20" s="128">
        <v>20543</v>
      </c>
      <c r="M20" s="128">
        <v>32885</v>
      </c>
      <c r="N20" s="177">
        <v>23001</v>
      </c>
      <c r="O20" s="128"/>
      <c r="Q20" s="128">
        <v>20543</v>
      </c>
      <c r="R20" s="128">
        <v>32885</v>
      </c>
      <c r="S20" s="177">
        <v>23001</v>
      </c>
      <c r="T20" s="128"/>
    </row>
    <row r="21" spans="1:20" ht="12" customHeight="1">
      <c r="A21" s="174"/>
      <c r="B21" s="39"/>
      <c r="D21" s="130"/>
      <c r="E21" s="130"/>
      <c r="F21" s="180"/>
      <c r="G21" s="130"/>
      <c r="H21" s="130"/>
      <c r="I21" s="130"/>
      <c r="J21" s="180"/>
      <c r="K21" s="130"/>
      <c r="L21" s="130"/>
      <c r="M21" s="130"/>
      <c r="N21" s="180"/>
      <c r="O21" s="130"/>
      <c r="Q21" s="130"/>
      <c r="R21" s="130"/>
      <c r="S21" s="180"/>
      <c r="T21" s="130"/>
    </row>
    <row r="22" spans="1:20" ht="12" customHeight="1">
      <c r="A22" s="178"/>
      <c r="B22" s="105" t="s">
        <v>110</v>
      </c>
      <c r="D22" s="128">
        <v>2313</v>
      </c>
      <c r="E22" s="128">
        <v>1490</v>
      </c>
      <c r="F22" s="177">
        <v>1459</v>
      </c>
      <c r="G22" s="128">
        <v>1516</v>
      </c>
      <c r="H22" s="128">
        <v>1580</v>
      </c>
      <c r="I22" s="128">
        <v>1347</v>
      </c>
      <c r="J22" s="177">
        <v>1347</v>
      </c>
      <c r="K22" s="128">
        <v>328</v>
      </c>
      <c r="L22" s="128">
        <v>0</v>
      </c>
      <c r="M22" s="128">
        <v>0</v>
      </c>
      <c r="N22" s="177">
        <v>0</v>
      </c>
      <c r="O22" s="128"/>
      <c r="Q22" s="128">
        <v>0</v>
      </c>
      <c r="R22" s="128">
        <v>0</v>
      </c>
      <c r="S22" s="177">
        <v>0</v>
      </c>
      <c r="T22" s="128"/>
    </row>
    <row r="23" spans="1:20" ht="12" customHeight="1">
      <c r="A23" s="174"/>
      <c r="B23" s="106"/>
      <c r="D23" s="130"/>
      <c r="E23" s="130"/>
      <c r="F23" s="180"/>
      <c r="G23" s="130"/>
      <c r="H23" s="130"/>
      <c r="I23" s="130"/>
      <c r="J23" s="180"/>
      <c r="K23" s="130"/>
      <c r="L23" s="130"/>
      <c r="M23" s="130"/>
      <c r="N23" s="180"/>
      <c r="O23" s="130"/>
      <c r="Q23" s="130"/>
      <c r="R23" s="130"/>
      <c r="S23" s="180"/>
      <c r="T23" s="130"/>
    </row>
    <row r="24" spans="1:20" ht="12" customHeight="1">
      <c r="A24" s="182" t="s">
        <v>9</v>
      </c>
      <c r="B24" s="107"/>
      <c r="C24" s="108"/>
      <c r="D24" s="109">
        <v>125799</v>
      </c>
      <c r="E24" s="109">
        <v>127736</v>
      </c>
      <c r="F24" s="183">
        <v>128972</v>
      </c>
      <c r="G24" s="109">
        <v>138487</v>
      </c>
      <c r="H24" s="109">
        <v>128126</v>
      </c>
      <c r="I24" s="109">
        <v>140810</v>
      </c>
      <c r="J24" s="183">
        <v>141908</v>
      </c>
      <c r="K24" s="109">
        <v>148404</v>
      </c>
      <c r="L24" s="109">
        <f>SUM(L11+L18+L20+L22)</f>
        <v>136892</v>
      </c>
      <c r="M24" s="109">
        <f>SUM(M11+M18+M20+M22)</f>
        <v>154701</v>
      </c>
      <c r="N24" s="183">
        <f>SUM(N22,N20,N18,N11)</f>
        <v>149145</v>
      </c>
      <c r="O24" s="109"/>
      <c r="Q24" s="109">
        <f>SUM(Q11+Q18+Q20+Q22)</f>
        <v>137883</v>
      </c>
      <c r="R24" s="109">
        <f>SUM(R11+R18+R20+R22)</f>
        <v>154703</v>
      </c>
      <c r="S24" s="183">
        <f>SUM(S22,S20,S18,S11)</f>
        <v>149120</v>
      </c>
      <c r="T24" s="109"/>
    </row>
    <row r="25" spans="1:20" ht="12" customHeight="1">
      <c r="A25" s="174"/>
      <c r="B25" s="39"/>
      <c r="D25" s="407"/>
      <c r="E25" s="407"/>
      <c r="F25" s="180"/>
      <c r="G25" s="407"/>
      <c r="H25" s="407"/>
      <c r="I25" s="407"/>
      <c r="J25" s="180"/>
      <c r="K25" s="407"/>
      <c r="L25" s="407"/>
      <c r="M25" s="407"/>
      <c r="N25" s="180"/>
      <c r="O25" s="407"/>
      <c r="Q25" s="407"/>
      <c r="R25" s="407"/>
      <c r="S25" s="180"/>
      <c r="T25" s="407"/>
    </row>
    <row r="26" spans="1:20" ht="12" customHeight="1">
      <c r="A26" s="182" t="s">
        <v>131</v>
      </c>
      <c r="B26" s="107"/>
      <c r="C26" s="108"/>
      <c r="D26" s="109">
        <v>-45724</v>
      </c>
      <c r="E26" s="109">
        <v>-44331</v>
      </c>
      <c r="F26" s="183">
        <v>-47210</v>
      </c>
      <c r="G26" s="109">
        <v>-58779</v>
      </c>
      <c r="H26" s="109">
        <v>-49314</v>
      </c>
      <c r="I26" s="109">
        <v>-58804</v>
      </c>
      <c r="J26" s="183">
        <v>-54464</v>
      </c>
      <c r="K26" s="109">
        <v>-67512</v>
      </c>
      <c r="L26" s="109">
        <v>-55390</v>
      </c>
      <c r="M26" s="109">
        <v>-70875</v>
      </c>
      <c r="N26" s="183">
        <v>-65448</v>
      </c>
      <c r="O26" s="109"/>
      <c r="Q26" s="109">
        <v>-55744</v>
      </c>
      <c r="R26" s="109">
        <v>-71364</v>
      </c>
      <c r="S26" s="183">
        <v>-65829</v>
      </c>
      <c r="T26" s="109"/>
    </row>
    <row r="27" spans="1:20" ht="12" customHeight="1">
      <c r="A27" s="174"/>
      <c r="B27" s="39"/>
      <c r="D27" s="407"/>
      <c r="E27" s="407"/>
      <c r="F27" s="180"/>
      <c r="G27" s="407"/>
      <c r="H27" s="407"/>
      <c r="I27" s="407"/>
      <c r="J27" s="180"/>
      <c r="K27" s="407"/>
      <c r="L27" s="407"/>
      <c r="M27" s="407"/>
      <c r="N27" s="180"/>
      <c r="O27" s="407"/>
      <c r="Q27" s="407"/>
      <c r="R27" s="407"/>
      <c r="S27" s="180"/>
      <c r="T27" s="407"/>
    </row>
    <row r="28" spans="1:20" ht="12" customHeight="1">
      <c r="A28" s="182" t="s">
        <v>180</v>
      </c>
      <c r="B28" s="107"/>
      <c r="C28" s="108"/>
      <c r="D28" s="109">
        <v>80075</v>
      </c>
      <c r="E28" s="109">
        <v>83405</v>
      </c>
      <c r="F28" s="183">
        <v>81762</v>
      </c>
      <c r="G28" s="109">
        <v>79708</v>
      </c>
      <c r="H28" s="109">
        <v>78812</v>
      </c>
      <c r="I28" s="109">
        <f>I24+I26</f>
        <v>82006</v>
      </c>
      <c r="J28" s="183">
        <v>87444</v>
      </c>
      <c r="K28" s="109">
        <v>80892</v>
      </c>
      <c r="L28" s="109">
        <f>SUM(L24:L26)</f>
        <v>81502</v>
      </c>
      <c r="M28" s="109">
        <v>83826</v>
      </c>
      <c r="N28" s="183">
        <v>83697</v>
      </c>
      <c r="O28" s="109"/>
      <c r="Q28" s="109">
        <f>SUM(Q24:Q26)</f>
        <v>82139</v>
      </c>
      <c r="R28" s="109">
        <f>SUM(R24:R26)</f>
        <v>83339</v>
      </c>
      <c r="S28" s="183">
        <v>83291</v>
      </c>
      <c r="T28" s="109"/>
    </row>
    <row r="29" spans="1:20" ht="12" customHeight="1">
      <c r="A29" s="178"/>
      <c r="B29" s="110"/>
      <c r="C29" s="87" t="s">
        <v>125</v>
      </c>
      <c r="D29" s="407">
        <v>-7265</v>
      </c>
      <c r="E29" s="407">
        <v>0</v>
      </c>
      <c r="F29" s="180">
        <v>0</v>
      </c>
      <c r="G29" s="407">
        <v>0</v>
      </c>
      <c r="H29" s="407">
        <v>-7418</v>
      </c>
      <c r="I29" s="407">
        <v>0</v>
      </c>
      <c r="J29" s="180">
        <v>0</v>
      </c>
      <c r="K29" s="407">
        <v>0</v>
      </c>
      <c r="L29" s="407">
        <v>-7159</v>
      </c>
      <c r="M29" s="407">
        <v>0</v>
      </c>
      <c r="N29" s="180">
        <v>0</v>
      </c>
      <c r="O29" s="407"/>
      <c r="Q29" s="407">
        <v>-7159</v>
      </c>
      <c r="R29" s="407">
        <v>0</v>
      </c>
      <c r="S29" s="180">
        <v>0</v>
      </c>
      <c r="T29" s="407"/>
    </row>
    <row r="30" spans="1:20" ht="12" customHeight="1">
      <c r="A30" s="178"/>
      <c r="B30" s="110"/>
      <c r="C30" s="184" t="s">
        <v>132</v>
      </c>
      <c r="D30" s="130">
        <v>-31560</v>
      </c>
      <c r="E30" s="130">
        <v>-38459</v>
      </c>
      <c r="F30" s="423">
        <v>-36627</v>
      </c>
      <c r="G30" s="130">
        <f>'[1]MT-HU P&amp;L QoQ'!$O$35+'[1]MT-HU P&amp;L QoQ'!$O$37+'[1]MT-HU P&amp;L QoQ'!$O$38</f>
        <v>-42119</v>
      </c>
      <c r="H30" s="130">
        <v>-38301</v>
      </c>
      <c r="I30" s="130">
        <v>-38956</v>
      </c>
      <c r="J30" s="423">
        <v>-36444</v>
      </c>
      <c r="K30" s="130">
        <v>-43067</v>
      </c>
      <c r="L30" s="130">
        <v>-37734</v>
      </c>
      <c r="M30" s="130">
        <v>-38468</v>
      </c>
      <c r="N30" s="423">
        <v>36445</v>
      </c>
      <c r="O30" s="130"/>
      <c r="P30" s="422"/>
      <c r="Q30" s="130">
        <v>-37741</v>
      </c>
      <c r="R30" s="130">
        <v>-38592</v>
      </c>
      <c r="S30" s="423">
        <v>36498</v>
      </c>
      <c r="T30" s="130"/>
    </row>
    <row r="31" spans="1:20" ht="12" customHeight="1">
      <c r="A31" s="182" t="s">
        <v>13</v>
      </c>
      <c r="B31" s="107"/>
      <c r="C31" s="41"/>
      <c r="D31" s="109">
        <v>41250</v>
      </c>
      <c r="E31" s="109">
        <v>44946</v>
      </c>
      <c r="F31" s="183">
        <v>45135</v>
      </c>
      <c r="G31" s="109">
        <v>37589</v>
      </c>
      <c r="H31" s="109">
        <f>SUM(H28:H30)</f>
        <v>33093</v>
      </c>
      <c r="I31" s="109">
        <f>I28+I29+I30</f>
        <v>43050</v>
      </c>
      <c r="J31" s="183">
        <v>51000</v>
      </c>
      <c r="K31" s="109">
        <v>37825</v>
      </c>
      <c r="L31" s="109">
        <f>SUM(L28:L30)</f>
        <v>36609</v>
      </c>
      <c r="M31" s="109">
        <f>SUM(M28:M30)</f>
        <v>45358</v>
      </c>
      <c r="N31" s="183">
        <v>47252</v>
      </c>
      <c r="O31" s="109"/>
      <c r="P31" s="422"/>
      <c r="Q31" s="109">
        <f>SUM(Q28:Q30)</f>
        <v>37239</v>
      </c>
      <c r="R31" s="109">
        <f>SUM(R28:R30)</f>
        <v>44747</v>
      </c>
      <c r="S31" s="183">
        <v>46793</v>
      </c>
      <c r="T31" s="109"/>
    </row>
    <row r="32" spans="1:20" ht="12" customHeight="1">
      <c r="A32" s="188" t="s">
        <v>130</v>
      </c>
      <c r="B32" s="111"/>
      <c r="C32" s="61"/>
      <c r="D32" s="408">
        <v>10207</v>
      </c>
      <c r="E32" s="408">
        <v>21030</v>
      </c>
      <c r="F32" s="476">
        <v>19835</v>
      </c>
      <c r="G32" s="408">
        <v>36500</v>
      </c>
      <c r="H32" s="408">
        <v>14636</v>
      </c>
      <c r="I32" s="408">
        <v>19028</v>
      </c>
      <c r="J32" s="476">
        <v>17017</v>
      </c>
      <c r="K32" s="408">
        <v>23255</v>
      </c>
      <c r="L32" s="408">
        <v>13371</v>
      </c>
      <c r="M32" s="408">
        <v>14699</v>
      </c>
      <c r="N32" s="478">
        <v>17491</v>
      </c>
      <c r="O32" s="477"/>
      <c r="Q32" s="408">
        <v>13371</v>
      </c>
      <c r="R32" s="408">
        <v>14699</v>
      </c>
      <c r="S32" s="478">
        <f>45561-R32-Q32</f>
        <v>17491</v>
      </c>
      <c r="T32" s="477"/>
    </row>
    <row r="33" spans="1:20" ht="12" customHeight="1">
      <c r="A33" s="185"/>
      <c r="D33" s="130"/>
      <c r="E33" s="130"/>
      <c r="F33" s="180"/>
      <c r="G33" s="130"/>
      <c r="H33" s="130"/>
      <c r="I33" s="130"/>
      <c r="J33" s="180"/>
      <c r="K33" s="130"/>
      <c r="L33" s="130"/>
      <c r="M33" s="130"/>
      <c r="N33" s="180"/>
      <c r="O33" s="130"/>
      <c r="Q33" s="130"/>
      <c r="R33" s="130"/>
      <c r="S33" s="180"/>
      <c r="T33" s="130"/>
    </row>
    <row r="34" spans="1:20" ht="12" customHeight="1">
      <c r="A34" s="176" t="s">
        <v>77</v>
      </c>
      <c r="B34" s="106"/>
      <c r="D34" s="128"/>
      <c r="E34" s="128"/>
      <c r="F34" s="177"/>
      <c r="G34" s="128"/>
      <c r="H34" s="128"/>
      <c r="I34" s="128"/>
      <c r="J34" s="177"/>
      <c r="K34" s="128"/>
      <c r="L34" s="128"/>
      <c r="M34" s="128"/>
      <c r="N34" s="177"/>
      <c r="O34" s="128"/>
      <c r="Q34" s="128"/>
      <c r="R34" s="128"/>
      <c r="S34" s="177"/>
      <c r="T34" s="128"/>
    </row>
    <row r="35" spans="1:20" ht="12" customHeight="1">
      <c r="A35" s="185"/>
      <c r="B35" s="106"/>
      <c r="C35" s="110"/>
      <c r="D35" s="128"/>
      <c r="E35" s="128"/>
      <c r="F35" s="177"/>
      <c r="G35" s="128"/>
      <c r="H35" s="128"/>
      <c r="I35" s="128"/>
      <c r="J35" s="177"/>
      <c r="K35" s="128"/>
      <c r="L35" s="128"/>
      <c r="M35" s="128"/>
      <c r="N35" s="177"/>
      <c r="O35" s="128"/>
      <c r="Q35" s="128"/>
      <c r="R35" s="128"/>
      <c r="S35" s="177"/>
      <c r="T35" s="128"/>
    </row>
    <row r="36" spans="1:20" ht="12" customHeight="1">
      <c r="A36" s="179"/>
      <c r="B36" s="105"/>
      <c r="C36" s="104" t="s">
        <v>137</v>
      </c>
      <c r="D36" s="130">
        <v>4356</v>
      </c>
      <c r="E36" s="130">
        <v>4428</v>
      </c>
      <c r="F36" s="180">
        <v>5000</v>
      </c>
      <c r="G36" s="130">
        <v>4477</v>
      </c>
      <c r="H36" s="130">
        <v>4137</v>
      </c>
      <c r="I36" s="130">
        <v>4255</v>
      </c>
      <c r="J36" s="180">
        <v>4624</v>
      </c>
      <c r="K36" s="130">
        <v>4096</v>
      </c>
      <c r="L36" s="130">
        <v>4262</v>
      </c>
      <c r="M36" s="130">
        <v>4139</v>
      </c>
      <c r="N36" s="180">
        <v>4807</v>
      </c>
      <c r="O36" s="130"/>
      <c r="Q36" s="130">
        <v>3954</v>
      </c>
      <c r="R36" s="130">
        <v>3837</v>
      </c>
      <c r="S36" s="180">
        <v>4501</v>
      </c>
      <c r="T36" s="130"/>
    </row>
    <row r="37" spans="1:20" ht="12" customHeight="1">
      <c r="A37" s="179"/>
      <c r="B37" s="105"/>
      <c r="C37" s="104" t="s">
        <v>8</v>
      </c>
      <c r="D37" s="130">
        <v>1411</v>
      </c>
      <c r="E37" s="130">
        <v>1554</v>
      </c>
      <c r="F37" s="180">
        <v>1905</v>
      </c>
      <c r="G37" s="130">
        <v>1701</v>
      </c>
      <c r="H37" s="130">
        <v>1817</v>
      </c>
      <c r="I37" s="130">
        <v>1918</v>
      </c>
      <c r="J37" s="180">
        <v>2208</v>
      </c>
      <c r="K37" s="130">
        <v>1927</v>
      </c>
      <c r="L37" s="130">
        <v>2060</v>
      </c>
      <c r="M37" s="130">
        <v>2197</v>
      </c>
      <c r="N37" s="180">
        <v>2646</v>
      </c>
      <c r="O37" s="130"/>
      <c r="Q37" s="130">
        <v>1924</v>
      </c>
      <c r="R37" s="130">
        <v>2045</v>
      </c>
      <c r="S37" s="180">
        <v>2478</v>
      </c>
      <c r="T37" s="130"/>
    </row>
    <row r="38" spans="1:20" ht="12" customHeight="1">
      <c r="A38" s="179"/>
      <c r="B38" s="105"/>
      <c r="C38" s="104" t="s">
        <v>149</v>
      </c>
      <c r="D38" s="130">
        <v>922</v>
      </c>
      <c r="E38" s="130">
        <v>1014</v>
      </c>
      <c r="F38" s="180">
        <v>920</v>
      </c>
      <c r="G38" s="130">
        <v>1216</v>
      </c>
      <c r="H38" s="130">
        <v>1024</v>
      </c>
      <c r="I38" s="130">
        <v>1045</v>
      </c>
      <c r="J38" s="180">
        <v>990</v>
      </c>
      <c r="K38" s="130">
        <v>1400</v>
      </c>
      <c r="L38" s="130">
        <v>1212</v>
      </c>
      <c r="M38" s="130">
        <v>1176</v>
      </c>
      <c r="N38" s="180">
        <v>1052</v>
      </c>
      <c r="O38" s="130"/>
      <c r="Q38" s="130">
        <v>1757</v>
      </c>
      <c r="R38" s="130">
        <v>1689</v>
      </c>
      <c r="S38" s="180">
        <v>1539</v>
      </c>
      <c r="T38" s="130"/>
    </row>
    <row r="39" spans="1:20" ht="12" customHeight="1">
      <c r="A39" s="179"/>
      <c r="B39" s="105"/>
      <c r="C39" s="104" t="s">
        <v>139</v>
      </c>
      <c r="D39" s="130">
        <v>348</v>
      </c>
      <c r="E39" s="130">
        <v>430</v>
      </c>
      <c r="F39" s="180">
        <v>542</v>
      </c>
      <c r="G39" s="130">
        <v>393</v>
      </c>
      <c r="H39" s="130">
        <v>350</v>
      </c>
      <c r="I39" s="130">
        <v>418</v>
      </c>
      <c r="J39" s="180">
        <v>572</v>
      </c>
      <c r="K39" s="130">
        <v>369</v>
      </c>
      <c r="L39" s="130">
        <v>232</v>
      </c>
      <c r="M39" s="130">
        <v>290</v>
      </c>
      <c r="N39" s="180">
        <v>397</v>
      </c>
      <c r="O39" s="130"/>
      <c r="Q39" s="130">
        <v>232</v>
      </c>
      <c r="R39" s="130">
        <v>290</v>
      </c>
      <c r="S39" s="180">
        <v>397</v>
      </c>
      <c r="T39" s="130"/>
    </row>
    <row r="40" spans="1:20" ht="12" customHeight="1">
      <c r="A40" s="178"/>
      <c r="B40" s="105" t="s">
        <v>74</v>
      </c>
      <c r="D40" s="427">
        <f>SUM(D36:D39)</f>
        <v>7037</v>
      </c>
      <c r="E40" s="427">
        <f t="shared" ref="E40:L40" si="2">SUM(E36:E39)</f>
        <v>7426</v>
      </c>
      <c r="F40" s="177">
        <f t="shared" si="2"/>
        <v>8367</v>
      </c>
      <c r="G40" s="427">
        <f t="shared" si="2"/>
        <v>7787</v>
      </c>
      <c r="H40" s="427">
        <f t="shared" si="2"/>
        <v>7328</v>
      </c>
      <c r="I40" s="427">
        <f t="shared" si="2"/>
        <v>7636</v>
      </c>
      <c r="J40" s="177">
        <f t="shared" si="2"/>
        <v>8394</v>
      </c>
      <c r="K40" s="427">
        <f t="shared" si="2"/>
        <v>7792</v>
      </c>
      <c r="L40" s="427">
        <f t="shared" si="2"/>
        <v>7766</v>
      </c>
      <c r="M40" s="427">
        <f>SUM(M36:M39)</f>
        <v>7802</v>
      </c>
      <c r="N40" s="177">
        <f>SUM(N36:N39)</f>
        <v>8902</v>
      </c>
      <c r="O40" s="128"/>
      <c r="Q40" s="427">
        <f>SUM(Q36:Q39)</f>
        <v>7867</v>
      </c>
      <c r="R40" s="427">
        <f>SUM(R36:R39)</f>
        <v>7861</v>
      </c>
      <c r="S40" s="177">
        <f>SUM(S36:S39)</f>
        <v>8915</v>
      </c>
      <c r="T40" s="128"/>
    </row>
    <row r="41" spans="1:20" ht="12" customHeight="1">
      <c r="A41" s="178"/>
      <c r="C41" s="39"/>
      <c r="D41" s="131"/>
      <c r="E41" s="131"/>
      <c r="F41" s="181"/>
      <c r="G41" s="131"/>
      <c r="H41" s="131"/>
      <c r="I41" s="131"/>
      <c r="J41" s="181"/>
      <c r="K41" s="131"/>
      <c r="L41" s="131"/>
      <c r="M41" s="131"/>
      <c r="N41" s="181"/>
      <c r="O41" s="131"/>
      <c r="Q41" s="131"/>
      <c r="R41" s="131"/>
      <c r="S41" s="181"/>
      <c r="T41" s="131"/>
    </row>
    <row r="42" spans="1:20" ht="12" customHeight="1">
      <c r="A42" s="174"/>
      <c r="C42" s="84" t="s">
        <v>223</v>
      </c>
      <c r="D42" s="131">
        <v>1406</v>
      </c>
      <c r="E42" s="131">
        <v>1394</v>
      </c>
      <c r="F42" s="180">
        <v>1353</v>
      </c>
      <c r="G42" s="131">
        <v>1534</v>
      </c>
      <c r="H42" s="131">
        <v>1274</v>
      </c>
      <c r="I42" s="131">
        <v>1248</v>
      </c>
      <c r="J42" s="180">
        <v>1236</v>
      </c>
      <c r="K42" s="131">
        <v>1361</v>
      </c>
      <c r="L42" s="131">
        <v>1205</v>
      </c>
      <c r="M42" s="131">
        <v>1216</v>
      </c>
      <c r="N42" s="180">
        <v>1479</v>
      </c>
      <c r="O42" s="131"/>
      <c r="Q42" s="131">
        <v>1198</v>
      </c>
      <c r="R42" s="131">
        <v>1171</v>
      </c>
      <c r="S42" s="180">
        <v>1450</v>
      </c>
      <c r="T42" s="131"/>
    </row>
    <row r="43" spans="1:20" ht="12" customHeight="1">
      <c r="A43" s="174"/>
      <c r="C43" s="84" t="s">
        <v>224</v>
      </c>
      <c r="D43" s="130">
        <v>1413</v>
      </c>
      <c r="E43" s="130">
        <v>1415</v>
      </c>
      <c r="F43" s="180">
        <v>1397</v>
      </c>
      <c r="G43" s="130">
        <v>1392</v>
      </c>
      <c r="H43" s="130">
        <v>1366</v>
      </c>
      <c r="I43" s="130">
        <v>1346</v>
      </c>
      <c r="J43" s="180">
        <v>1316</v>
      </c>
      <c r="K43" s="130">
        <v>1311</v>
      </c>
      <c r="L43" s="130">
        <v>1300</v>
      </c>
      <c r="M43" s="130">
        <v>1343</v>
      </c>
      <c r="N43" s="180">
        <v>1412</v>
      </c>
      <c r="O43" s="130"/>
      <c r="Q43" s="130">
        <v>1271</v>
      </c>
      <c r="R43" s="130">
        <v>1308</v>
      </c>
      <c r="S43" s="180">
        <v>1374</v>
      </c>
      <c r="T43" s="130"/>
    </row>
    <row r="44" spans="1:20" ht="12" customHeight="1">
      <c r="A44" s="174"/>
      <c r="C44" s="84" t="s">
        <v>7</v>
      </c>
      <c r="D44" s="130">
        <v>723</v>
      </c>
      <c r="E44" s="130">
        <v>749</v>
      </c>
      <c r="F44" s="180">
        <v>765</v>
      </c>
      <c r="G44" s="130">
        <v>789</v>
      </c>
      <c r="H44" s="130">
        <v>806</v>
      </c>
      <c r="I44" s="130">
        <v>824</v>
      </c>
      <c r="J44" s="180">
        <v>858</v>
      </c>
      <c r="K44" s="130">
        <v>902</v>
      </c>
      <c r="L44" s="130">
        <v>943</v>
      </c>
      <c r="M44" s="130">
        <v>983</v>
      </c>
      <c r="N44" s="180">
        <v>1035</v>
      </c>
      <c r="O44" s="130"/>
      <c r="Q44" s="130">
        <v>916</v>
      </c>
      <c r="R44" s="130">
        <v>950</v>
      </c>
      <c r="S44" s="180">
        <v>1002</v>
      </c>
      <c r="T44" s="130"/>
    </row>
    <row r="45" spans="1:20" ht="12" customHeight="1">
      <c r="A45" s="174"/>
      <c r="C45" s="84" t="s">
        <v>149</v>
      </c>
      <c r="D45" s="130">
        <v>209</v>
      </c>
      <c r="E45" s="130">
        <v>141</v>
      </c>
      <c r="F45" s="180">
        <v>116</v>
      </c>
      <c r="G45" s="130">
        <v>151</v>
      </c>
      <c r="H45" s="130">
        <v>124</v>
      </c>
      <c r="I45" s="130">
        <v>82</v>
      </c>
      <c r="J45" s="180">
        <v>92</v>
      </c>
      <c r="K45" s="130">
        <v>102</v>
      </c>
      <c r="L45" s="130">
        <v>132</v>
      </c>
      <c r="M45" s="130">
        <v>71</v>
      </c>
      <c r="N45" s="180">
        <v>89</v>
      </c>
      <c r="O45" s="130"/>
      <c r="Q45" s="130">
        <v>125</v>
      </c>
      <c r="R45" s="130">
        <v>157</v>
      </c>
      <c r="S45" s="180">
        <v>8</v>
      </c>
      <c r="T45" s="130"/>
    </row>
    <row r="46" spans="1:20" ht="12" customHeight="1">
      <c r="A46" s="174"/>
      <c r="C46" s="40" t="s">
        <v>140</v>
      </c>
      <c r="D46" s="130">
        <v>1580</v>
      </c>
      <c r="E46" s="130">
        <v>1474</v>
      </c>
      <c r="F46" s="180">
        <v>1468</v>
      </c>
      <c r="G46" s="130">
        <v>1508</v>
      </c>
      <c r="H46" s="130">
        <v>1333</v>
      </c>
      <c r="I46" s="130">
        <v>1367</v>
      </c>
      <c r="J46" s="180">
        <v>1350</v>
      </c>
      <c r="K46" s="130">
        <v>1274</v>
      </c>
      <c r="L46" s="130">
        <v>1189</v>
      </c>
      <c r="M46" s="130">
        <v>1290</v>
      </c>
      <c r="N46" s="180">
        <v>1319</v>
      </c>
      <c r="O46" s="130"/>
      <c r="Q46" s="130">
        <v>1189</v>
      </c>
      <c r="R46" s="130">
        <v>1290</v>
      </c>
      <c r="S46" s="180">
        <v>1319</v>
      </c>
      <c r="T46" s="130"/>
    </row>
    <row r="47" spans="1:20" ht="12" customHeight="1">
      <c r="A47" s="178"/>
      <c r="B47" s="105" t="s">
        <v>75</v>
      </c>
      <c r="D47" s="427">
        <f>SUM(D42:D46)</f>
        <v>5331</v>
      </c>
      <c r="E47" s="427">
        <f t="shared" ref="E47:Q47" si="3">SUM(E42:E46)</f>
        <v>5173</v>
      </c>
      <c r="F47" s="177">
        <f t="shared" si="3"/>
        <v>5099</v>
      </c>
      <c r="G47" s="427">
        <f t="shared" si="3"/>
        <v>5374</v>
      </c>
      <c r="H47" s="427">
        <f t="shared" si="3"/>
        <v>4903</v>
      </c>
      <c r="I47" s="427">
        <f t="shared" si="3"/>
        <v>4867</v>
      </c>
      <c r="J47" s="177">
        <f t="shared" si="3"/>
        <v>4852</v>
      </c>
      <c r="K47" s="427">
        <f t="shared" si="3"/>
        <v>4950</v>
      </c>
      <c r="L47" s="427">
        <f t="shared" si="3"/>
        <v>4769</v>
      </c>
      <c r="M47" s="427">
        <f>SUM(M42:M46)</f>
        <v>4903</v>
      </c>
      <c r="N47" s="177">
        <f t="shared" si="3"/>
        <v>5334</v>
      </c>
      <c r="O47" s="177">
        <f t="shared" si="3"/>
        <v>0</v>
      </c>
      <c r="P47" s="177">
        <f t="shared" si="3"/>
        <v>0</v>
      </c>
      <c r="Q47" s="427">
        <f t="shared" si="3"/>
        <v>4699</v>
      </c>
      <c r="R47" s="427">
        <f>SUM(R42:R46)</f>
        <v>4876</v>
      </c>
      <c r="S47" s="177">
        <v>5153</v>
      </c>
      <c r="T47" s="128"/>
    </row>
    <row r="48" spans="1:20" ht="12" customHeight="1">
      <c r="A48" s="178"/>
      <c r="B48" s="105"/>
      <c r="D48" s="128"/>
      <c r="E48" s="128"/>
      <c r="F48" s="177"/>
      <c r="G48" s="128"/>
      <c r="H48" s="128"/>
      <c r="I48" s="128"/>
      <c r="J48" s="177"/>
      <c r="K48" s="128"/>
      <c r="L48" s="128"/>
      <c r="M48" s="128"/>
      <c r="N48" s="177"/>
      <c r="O48" s="128"/>
      <c r="Q48" s="128"/>
      <c r="R48" s="128"/>
      <c r="S48" s="177"/>
      <c r="T48" s="128"/>
    </row>
    <row r="49" spans="1:20" ht="12" customHeight="1">
      <c r="A49" s="178"/>
      <c r="B49" s="105" t="s">
        <v>76</v>
      </c>
      <c r="D49" s="128">
        <v>236</v>
      </c>
      <c r="E49" s="128">
        <v>740</v>
      </c>
      <c r="F49" s="177">
        <v>511</v>
      </c>
      <c r="G49" s="128">
        <v>333</v>
      </c>
      <c r="H49" s="128">
        <v>191</v>
      </c>
      <c r="I49" s="128">
        <v>259</v>
      </c>
      <c r="J49" s="177">
        <v>276</v>
      </c>
      <c r="K49" s="128">
        <v>347</v>
      </c>
      <c r="L49" s="128">
        <v>214</v>
      </c>
      <c r="M49" s="128">
        <v>355</v>
      </c>
      <c r="N49" s="177">
        <v>465</v>
      </c>
      <c r="O49" s="128"/>
      <c r="Q49" s="128">
        <v>214</v>
      </c>
      <c r="R49" s="128">
        <v>355</v>
      </c>
      <c r="S49" s="177">
        <v>465</v>
      </c>
      <c r="T49" s="128"/>
    </row>
    <row r="50" spans="1:20" ht="12" customHeight="1">
      <c r="A50" s="186"/>
      <c r="B50" s="106"/>
      <c r="C50" s="110"/>
      <c r="D50" s="128"/>
      <c r="E50" s="128"/>
      <c r="F50" s="177"/>
      <c r="G50" s="128"/>
      <c r="H50" s="128"/>
      <c r="I50" s="128"/>
      <c r="J50" s="177"/>
      <c r="K50" s="128"/>
      <c r="L50" s="128"/>
      <c r="M50" s="128"/>
      <c r="N50" s="177"/>
      <c r="O50" s="128"/>
      <c r="Q50" s="128"/>
      <c r="R50" s="128"/>
      <c r="S50" s="177"/>
      <c r="T50" s="128"/>
    </row>
    <row r="51" spans="1:20" ht="12" customHeight="1">
      <c r="A51" s="182" t="s">
        <v>9</v>
      </c>
      <c r="B51" s="115"/>
      <c r="C51" s="108"/>
      <c r="D51" s="109">
        <v>12604</v>
      </c>
      <c r="E51" s="109">
        <v>13339</v>
      </c>
      <c r="F51" s="183">
        <v>13977</v>
      </c>
      <c r="G51" s="109">
        <v>13494</v>
      </c>
      <c r="H51" s="109">
        <v>12422</v>
      </c>
      <c r="I51" s="109">
        <f>I49+I47+I40</f>
        <v>12762</v>
      </c>
      <c r="J51" s="183">
        <v>13522</v>
      </c>
      <c r="K51" s="109">
        <v>13089</v>
      </c>
      <c r="L51" s="109">
        <f>SUM(L40+L47+L49)</f>
        <v>12749</v>
      </c>
      <c r="M51" s="109">
        <f>SUM(M40+M47+M49)</f>
        <v>13060</v>
      </c>
      <c r="N51" s="183">
        <f>SUM(N49,N47,N40)</f>
        <v>14701</v>
      </c>
      <c r="O51" s="109"/>
      <c r="Q51" s="109">
        <f>SUM(Q40+Q47+Q49)</f>
        <v>12780</v>
      </c>
      <c r="R51" s="109">
        <f>SUM(R40+R47+R49)</f>
        <v>13092</v>
      </c>
      <c r="S51" s="183">
        <v>14533</v>
      </c>
      <c r="T51" s="109"/>
    </row>
    <row r="52" spans="1:20" ht="12" customHeight="1">
      <c r="A52" s="174"/>
      <c r="B52" s="39"/>
      <c r="D52" s="407"/>
      <c r="E52" s="407"/>
      <c r="F52" s="180"/>
      <c r="G52" s="407"/>
      <c r="H52" s="407"/>
      <c r="I52" s="407"/>
      <c r="J52" s="180"/>
      <c r="K52" s="407"/>
      <c r="L52" s="407"/>
      <c r="M52" s="407"/>
      <c r="N52" s="180"/>
      <c r="O52" s="407"/>
      <c r="Q52" s="407"/>
      <c r="R52" s="407"/>
      <c r="S52" s="180"/>
      <c r="T52" s="407"/>
    </row>
    <row r="53" spans="1:20" ht="12" customHeight="1">
      <c r="A53" s="182" t="s">
        <v>131</v>
      </c>
      <c r="B53" s="107"/>
      <c r="C53" s="108"/>
      <c r="D53" s="109">
        <v>-4000</v>
      </c>
      <c r="E53" s="109">
        <v>-4516</v>
      </c>
      <c r="F53" s="183">
        <v>-3967</v>
      </c>
      <c r="G53" s="109">
        <v>-4095</v>
      </c>
      <c r="H53" s="109">
        <v>-3656</v>
      </c>
      <c r="I53" s="109">
        <v>-3915</v>
      </c>
      <c r="J53" s="183">
        <v>-3644</v>
      </c>
      <c r="K53" s="109">
        <v>-4623</v>
      </c>
      <c r="L53" s="109">
        <v>-3717</v>
      </c>
      <c r="M53" s="109">
        <v>-3769</v>
      </c>
      <c r="N53" s="183">
        <v>-4243</v>
      </c>
      <c r="O53" s="109"/>
      <c r="Q53" s="109">
        <v>-3769</v>
      </c>
      <c r="R53" s="109">
        <v>-3824</v>
      </c>
      <c r="S53" s="183">
        <v>-4292</v>
      </c>
      <c r="T53" s="109"/>
    </row>
    <row r="54" spans="1:20" ht="12" customHeight="1">
      <c r="A54" s="174"/>
      <c r="B54" s="39"/>
      <c r="D54" s="407"/>
      <c r="E54" s="407"/>
      <c r="F54" s="180"/>
      <c r="G54" s="407"/>
      <c r="H54" s="407"/>
      <c r="I54" s="407"/>
      <c r="J54" s="180"/>
      <c r="K54" s="407"/>
      <c r="L54" s="407"/>
      <c r="M54" s="407"/>
      <c r="N54" s="180"/>
      <c r="O54" s="407"/>
      <c r="Q54" s="407"/>
      <c r="R54" s="407"/>
      <c r="S54" s="180"/>
      <c r="T54" s="407"/>
    </row>
    <row r="55" spans="1:20" ht="12" customHeight="1">
      <c r="A55" s="182" t="s">
        <v>180</v>
      </c>
      <c r="B55" s="107"/>
      <c r="C55" s="108"/>
      <c r="D55" s="109">
        <v>8604</v>
      </c>
      <c r="E55" s="109">
        <v>8823</v>
      </c>
      <c r="F55" s="183">
        <v>10010</v>
      </c>
      <c r="G55" s="109">
        <v>9399</v>
      </c>
      <c r="H55" s="109">
        <v>8766</v>
      </c>
      <c r="I55" s="109">
        <v>8847</v>
      </c>
      <c r="J55" s="183">
        <v>9878</v>
      </c>
      <c r="K55" s="109">
        <v>8466</v>
      </c>
      <c r="L55" s="109">
        <f>SUM(L51:L53)</f>
        <v>9032</v>
      </c>
      <c r="M55" s="109">
        <f>SUM(M51:M53)</f>
        <v>9291</v>
      </c>
      <c r="N55" s="183">
        <v>10458</v>
      </c>
      <c r="O55" s="109"/>
      <c r="Q55" s="109">
        <f>SUM(Q51:Q53)</f>
        <v>9011</v>
      </c>
      <c r="R55" s="109">
        <f>SUM(R51:R53)</f>
        <v>9268</v>
      </c>
      <c r="S55" s="183">
        <v>10241</v>
      </c>
      <c r="T55" s="109"/>
    </row>
    <row r="56" spans="1:20" ht="12" customHeight="1">
      <c r="A56" s="187"/>
      <c r="B56" s="110"/>
      <c r="C56" s="410" t="s">
        <v>132</v>
      </c>
      <c r="D56" s="407">
        <v>-3725</v>
      </c>
      <c r="E56" s="407">
        <v>-5164.0000000000009</v>
      </c>
      <c r="F56" s="423">
        <v>-4065</v>
      </c>
      <c r="G56" s="407">
        <f>SUM('[1]Maktel P&amp;L QoQ'!$O$33:$O$35)</f>
        <v>-4720</v>
      </c>
      <c r="H56" s="407">
        <v>-3988</v>
      </c>
      <c r="I56" s="407">
        <v>-4041</v>
      </c>
      <c r="J56" s="423">
        <v>-3668</v>
      </c>
      <c r="K56" s="407">
        <v>-4035</v>
      </c>
      <c r="L56" s="407">
        <v>-3730</v>
      </c>
      <c r="M56" s="407">
        <v>-3668</v>
      </c>
      <c r="N56" s="423">
        <v>4113</v>
      </c>
      <c r="O56" s="407"/>
      <c r="P56" s="422"/>
      <c r="Q56" s="407">
        <v>-3710</v>
      </c>
      <c r="R56" s="407">
        <v>-3706</v>
      </c>
      <c r="S56" s="423">
        <v>4088</v>
      </c>
      <c r="T56" s="407"/>
    </row>
    <row r="57" spans="1:20" ht="12" customHeight="1">
      <c r="A57" s="182" t="s">
        <v>13</v>
      </c>
      <c r="B57" s="115"/>
      <c r="C57" s="108"/>
      <c r="D57" s="109">
        <v>4879</v>
      </c>
      <c r="E57" s="109">
        <v>3658.9999999999991</v>
      </c>
      <c r="F57" s="424">
        <v>5945</v>
      </c>
      <c r="G57" s="109">
        <v>4679</v>
      </c>
      <c r="H57" s="109">
        <v>4778</v>
      </c>
      <c r="I57" s="109">
        <f>SUM(I55:I56)</f>
        <v>4806</v>
      </c>
      <c r="J57" s="424">
        <v>6210</v>
      </c>
      <c r="K57" s="109">
        <v>4431</v>
      </c>
      <c r="L57" s="109">
        <f>SUM(L55:L56)</f>
        <v>5302</v>
      </c>
      <c r="M57" s="109">
        <f>SUM(M55:M56)</f>
        <v>5623</v>
      </c>
      <c r="N57" s="424">
        <v>6345</v>
      </c>
      <c r="O57" s="109"/>
      <c r="Q57" s="109">
        <f>SUM(Q55:Q56)</f>
        <v>5301</v>
      </c>
      <c r="R57" s="109">
        <f>SUM(R55:R56)</f>
        <v>5562</v>
      </c>
      <c r="S57" s="424">
        <v>6153</v>
      </c>
      <c r="T57" s="109"/>
    </row>
    <row r="58" spans="1:20" ht="12" customHeight="1">
      <c r="A58" s="188" t="s">
        <v>130</v>
      </c>
      <c r="B58" s="111"/>
      <c r="C58" s="61"/>
      <c r="D58" s="408">
        <v>893</v>
      </c>
      <c r="E58" s="408">
        <v>1457</v>
      </c>
      <c r="F58" s="476">
        <v>2278</v>
      </c>
      <c r="G58" s="408">
        <v>5678</v>
      </c>
      <c r="H58" s="408">
        <v>824</v>
      </c>
      <c r="I58" s="408">
        <v>3267</v>
      </c>
      <c r="J58" s="476">
        <v>1902</v>
      </c>
      <c r="K58" s="408">
        <v>6536</v>
      </c>
      <c r="L58" s="408">
        <v>1133</v>
      </c>
      <c r="M58" s="408">
        <v>1686</v>
      </c>
      <c r="N58" s="478">
        <v>3518</v>
      </c>
      <c r="O58" s="477"/>
      <c r="Q58" s="408">
        <v>1133</v>
      </c>
      <c r="R58" s="408">
        <v>1686</v>
      </c>
      <c r="S58" s="478">
        <f>6337-R58-Q58</f>
        <v>3518</v>
      </c>
      <c r="T58" s="477"/>
    </row>
    <row r="59" spans="1:20" ht="12" customHeight="1">
      <c r="A59" s="484"/>
      <c r="B59" s="253"/>
      <c r="C59" s="265"/>
      <c r="D59" s="409"/>
      <c r="E59" s="409"/>
      <c r="F59" s="425"/>
      <c r="G59" s="409"/>
      <c r="H59" s="268"/>
      <c r="I59" s="409"/>
      <c r="J59" s="425"/>
      <c r="K59" s="409"/>
      <c r="L59" s="268"/>
      <c r="M59" s="409"/>
      <c r="N59" s="425"/>
      <c r="O59" s="409"/>
      <c r="Q59" s="268"/>
      <c r="R59" s="409"/>
      <c r="S59" s="479"/>
      <c r="T59" s="409"/>
    </row>
    <row r="60" spans="1:20" ht="12" customHeight="1">
      <c r="A60" s="297" t="s">
        <v>216</v>
      </c>
      <c r="C60" s="104"/>
      <c r="D60" s="298"/>
      <c r="E60" s="298"/>
      <c r="F60" s="299"/>
      <c r="G60" s="298"/>
      <c r="H60" s="298"/>
      <c r="I60" s="298"/>
      <c r="J60" s="299"/>
      <c r="K60" s="298"/>
      <c r="L60" s="298"/>
      <c r="M60" s="298"/>
      <c r="N60" s="299"/>
      <c r="O60" s="298"/>
      <c r="Q60" s="298"/>
      <c r="R60" s="298"/>
      <c r="S60" s="299"/>
      <c r="T60" s="298"/>
    </row>
    <row r="61" spans="1:20" ht="12" customHeight="1" thickBot="1">
      <c r="A61" s="300" t="s">
        <v>217</v>
      </c>
      <c r="B61" s="301"/>
      <c r="C61" s="302"/>
      <c r="D61" s="303">
        <v>5.0599999999999996</v>
      </c>
      <c r="E61" s="303">
        <v>5.0830000000000002</v>
      </c>
      <c r="F61" s="304">
        <v>5.0653564091450258</v>
      </c>
      <c r="G61" s="303">
        <v>5.04</v>
      </c>
      <c r="H61" s="303">
        <v>5.0199999999999996</v>
      </c>
      <c r="I61" s="303">
        <v>5.0199999999999996</v>
      </c>
      <c r="J61" s="304">
        <v>4.9800000000000004</v>
      </c>
      <c r="K61" s="303">
        <v>5.0599999999999996</v>
      </c>
      <c r="L61" s="303">
        <v>5.07</v>
      </c>
      <c r="M61" s="303">
        <v>5.16</v>
      </c>
      <c r="N61" s="304">
        <v>5.28</v>
      </c>
      <c r="O61" s="303"/>
      <c r="Q61" s="303">
        <v>5.07</v>
      </c>
      <c r="R61" s="303">
        <v>5.16</v>
      </c>
      <c r="S61" s="304">
        <v>5.28</v>
      </c>
      <c r="T61" s="303"/>
    </row>
    <row r="62" spans="1:20" ht="12" customHeight="1">
      <c r="A62" s="248"/>
      <c r="B62" s="244"/>
      <c r="C62" s="248"/>
      <c r="D62" s="247"/>
      <c r="E62" s="248"/>
      <c r="F62" s="248"/>
      <c r="G62" s="248"/>
      <c r="H62" s="247"/>
      <c r="I62" s="247"/>
      <c r="J62" s="247"/>
      <c r="K62" s="248"/>
      <c r="L62" s="247"/>
      <c r="M62" s="248"/>
      <c r="N62" s="248"/>
      <c r="O62" s="248"/>
      <c r="Q62" s="247"/>
      <c r="R62" s="248"/>
      <c r="S62" s="248"/>
      <c r="T62" s="248"/>
    </row>
    <row r="63" spans="1:20" ht="12" customHeight="1">
      <c r="A63" s="248"/>
      <c r="B63" s="244"/>
      <c r="C63" s="248"/>
      <c r="D63" s="247"/>
      <c r="E63" s="248"/>
      <c r="F63" s="248"/>
      <c r="G63" s="248"/>
      <c r="H63" s="247"/>
      <c r="I63" s="247"/>
      <c r="J63" s="247"/>
      <c r="K63" s="248"/>
      <c r="L63" s="247"/>
      <c r="M63" s="248"/>
      <c r="N63" s="248"/>
      <c r="O63" s="248"/>
      <c r="Q63" s="247"/>
      <c r="R63" s="248"/>
      <c r="S63" s="248"/>
      <c r="T63" s="248"/>
    </row>
    <row r="64" spans="1:20" ht="12" customHeight="1">
      <c r="A64" s="253"/>
      <c r="B64" s="253"/>
      <c r="C64" s="248"/>
      <c r="D64" s="246"/>
      <c r="E64" s="248"/>
      <c r="F64" s="248"/>
      <c r="G64" s="248"/>
      <c r="H64" s="246"/>
      <c r="I64" s="246"/>
      <c r="J64" s="246"/>
      <c r="K64" s="248"/>
      <c r="L64" s="246"/>
      <c r="M64" s="248"/>
      <c r="N64" s="248"/>
      <c r="O64" s="248"/>
      <c r="Q64" s="246"/>
      <c r="R64" s="248"/>
      <c r="S64" s="248"/>
      <c r="T64" s="248"/>
    </row>
    <row r="65" spans="1:20" ht="12" customHeight="1">
      <c r="A65" s="262"/>
      <c r="B65" s="244"/>
      <c r="C65" s="253"/>
      <c r="D65" s="268"/>
      <c r="E65" s="253"/>
      <c r="F65" s="253"/>
      <c r="G65" s="253"/>
      <c r="H65" s="268"/>
      <c r="I65" s="268"/>
      <c r="J65" s="268"/>
      <c r="K65" s="253"/>
      <c r="L65" s="268"/>
      <c r="M65" s="253"/>
      <c r="N65" s="253"/>
      <c r="O65" s="253"/>
      <c r="Q65" s="268"/>
      <c r="R65" s="253"/>
      <c r="S65" s="253"/>
      <c r="T65" s="253"/>
    </row>
    <row r="66" spans="1:20" ht="12" customHeight="1">
      <c r="A66" s="262"/>
      <c r="B66" s="253"/>
      <c r="C66" s="262"/>
      <c r="D66" s="246"/>
      <c r="E66" s="262"/>
      <c r="F66" s="262"/>
      <c r="G66" s="262"/>
      <c r="H66" s="246"/>
      <c r="I66" s="246"/>
      <c r="J66" s="246"/>
      <c r="K66" s="262"/>
      <c r="L66" s="246"/>
      <c r="M66" s="262"/>
      <c r="N66" s="262"/>
      <c r="O66" s="262"/>
      <c r="Q66" s="246"/>
      <c r="R66" s="262"/>
      <c r="S66" s="262"/>
      <c r="T66" s="262"/>
    </row>
    <row r="67" spans="1:20" ht="12" customHeight="1">
      <c r="A67" s="253"/>
      <c r="B67" s="253"/>
      <c r="C67" s="253"/>
      <c r="D67" s="246"/>
      <c r="E67" s="253"/>
      <c r="F67" s="253"/>
      <c r="G67" s="253"/>
      <c r="H67" s="246"/>
      <c r="I67" s="246"/>
      <c r="J67" s="246"/>
      <c r="K67" s="253"/>
      <c r="L67" s="246"/>
      <c r="M67" s="253"/>
      <c r="N67" s="253"/>
      <c r="O67" s="253"/>
      <c r="Q67" s="246"/>
      <c r="R67" s="253"/>
      <c r="S67" s="253"/>
      <c r="T67" s="253"/>
    </row>
    <row r="68" spans="1:20" ht="12" customHeight="1">
      <c r="A68" s="253"/>
      <c r="B68" s="253"/>
      <c r="C68" s="253"/>
      <c r="D68" s="247"/>
      <c r="E68" s="253"/>
      <c r="F68" s="253"/>
      <c r="G68" s="253"/>
      <c r="H68" s="247"/>
      <c r="I68" s="247"/>
      <c r="J68" s="247"/>
      <c r="K68" s="253"/>
      <c r="L68" s="247"/>
      <c r="M68" s="253"/>
      <c r="N68" s="253"/>
      <c r="O68" s="253"/>
      <c r="Q68" s="247"/>
      <c r="R68" s="253"/>
      <c r="S68" s="253"/>
      <c r="T68" s="253"/>
    </row>
    <row r="69" spans="1:20" ht="12" customHeight="1">
      <c r="A69" s="253"/>
      <c r="B69" s="253"/>
      <c r="C69" s="253"/>
      <c r="D69" s="247"/>
      <c r="E69" s="253"/>
      <c r="F69" s="253"/>
      <c r="G69" s="253"/>
      <c r="H69" s="247"/>
      <c r="I69" s="247"/>
      <c r="J69" s="247"/>
      <c r="K69" s="253"/>
      <c r="L69" s="247"/>
      <c r="M69" s="253"/>
      <c r="N69" s="253"/>
      <c r="O69" s="253"/>
      <c r="Q69" s="247"/>
      <c r="R69" s="253"/>
      <c r="S69" s="253"/>
      <c r="T69" s="253"/>
    </row>
    <row r="70" spans="1:20" ht="12" customHeight="1">
      <c r="A70" s="253"/>
      <c r="B70" s="253"/>
      <c r="C70" s="263"/>
      <c r="D70" s="247"/>
      <c r="E70" s="263"/>
      <c r="F70" s="263"/>
      <c r="G70" s="263"/>
      <c r="H70" s="247"/>
      <c r="I70" s="247"/>
      <c r="J70" s="247"/>
      <c r="K70" s="263"/>
      <c r="L70" s="247"/>
      <c r="M70" s="263"/>
      <c r="N70" s="263"/>
      <c r="O70" s="263"/>
      <c r="Q70" s="247"/>
      <c r="R70" s="263"/>
      <c r="S70" s="263"/>
      <c r="T70" s="263"/>
    </row>
    <row r="71" spans="1:20" ht="12" customHeight="1">
      <c r="A71" s="262"/>
      <c r="B71" s="244"/>
      <c r="C71" s="253"/>
      <c r="D71" s="268"/>
      <c r="E71" s="253"/>
      <c r="F71" s="253"/>
      <c r="G71" s="253"/>
      <c r="H71" s="268"/>
      <c r="I71" s="268"/>
      <c r="J71" s="268"/>
      <c r="K71" s="253"/>
      <c r="L71" s="268"/>
      <c r="M71" s="253"/>
      <c r="N71" s="253"/>
      <c r="O71" s="253"/>
      <c r="Q71" s="268"/>
      <c r="R71" s="253"/>
      <c r="S71" s="253"/>
      <c r="T71" s="253"/>
    </row>
    <row r="72" spans="1:20" ht="12" customHeight="1">
      <c r="A72" s="262"/>
      <c r="B72" s="244"/>
      <c r="C72" s="253"/>
      <c r="D72" s="268"/>
      <c r="E72" s="253"/>
      <c r="F72" s="253"/>
      <c r="G72" s="253"/>
      <c r="H72" s="268"/>
      <c r="I72" s="268"/>
      <c r="J72" s="268"/>
      <c r="K72" s="253"/>
      <c r="L72" s="268"/>
      <c r="M72" s="253"/>
      <c r="N72" s="253"/>
      <c r="O72" s="253"/>
      <c r="Q72" s="268"/>
      <c r="R72" s="253"/>
      <c r="S72" s="253"/>
      <c r="T72" s="253"/>
    </row>
    <row r="73" spans="1:20" ht="12" customHeight="1">
      <c r="A73" s="262"/>
      <c r="B73" s="244"/>
      <c r="C73" s="253"/>
      <c r="D73" s="268"/>
      <c r="E73" s="253"/>
      <c r="F73" s="253"/>
      <c r="G73" s="253"/>
      <c r="H73" s="268"/>
      <c r="I73" s="268"/>
      <c r="J73" s="268"/>
      <c r="K73" s="253"/>
      <c r="L73" s="268"/>
      <c r="M73" s="253"/>
      <c r="N73" s="253"/>
      <c r="O73" s="253"/>
      <c r="Q73" s="268"/>
      <c r="R73" s="253"/>
      <c r="S73" s="253"/>
      <c r="T73" s="253"/>
    </row>
    <row r="74" spans="1:20" ht="12" customHeight="1">
      <c r="A74" s="241"/>
      <c r="B74" s="245"/>
      <c r="C74" s="241"/>
      <c r="D74" s="268"/>
      <c r="E74" s="241"/>
      <c r="F74" s="241"/>
      <c r="G74" s="241"/>
      <c r="H74" s="268"/>
      <c r="I74" s="268"/>
      <c r="J74" s="268"/>
      <c r="K74" s="241"/>
      <c r="L74" s="268"/>
      <c r="M74" s="241"/>
      <c r="N74" s="241"/>
      <c r="O74" s="241"/>
      <c r="Q74" s="268"/>
      <c r="R74" s="241"/>
      <c r="S74" s="241"/>
      <c r="T74" s="241"/>
    </row>
    <row r="75" spans="1:20" ht="12" customHeight="1">
      <c r="A75" s="262"/>
      <c r="B75" s="244"/>
      <c r="C75" s="253"/>
      <c r="D75" s="268"/>
      <c r="E75" s="253"/>
      <c r="F75" s="253"/>
      <c r="G75" s="253"/>
      <c r="H75" s="268"/>
      <c r="I75" s="268"/>
      <c r="J75" s="268"/>
      <c r="K75" s="253"/>
      <c r="L75" s="268"/>
      <c r="M75" s="253"/>
      <c r="N75" s="253"/>
      <c r="O75" s="253"/>
      <c r="Q75" s="268"/>
      <c r="R75" s="253"/>
      <c r="S75" s="253"/>
      <c r="T75" s="253"/>
    </row>
    <row r="76" spans="1:20" ht="12" customHeight="1">
      <c r="A76" s="253"/>
      <c r="B76" s="262"/>
      <c r="C76" s="253"/>
      <c r="D76" s="247"/>
      <c r="E76" s="253"/>
      <c r="F76" s="253"/>
      <c r="G76" s="253"/>
      <c r="H76" s="247"/>
      <c r="I76" s="247"/>
      <c r="J76" s="247"/>
      <c r="K76" s="253"/>
      <c r="L76" s="247"/>
      <c r="M76" s="253"/>
      <c r="N76" s="253"/>
      <c r="O76" s="253"/>
      <c r="Q76" s="247"/>
      <c r="R76" s="253"/>
      <c r="S76" s="253"/>
      <c r="T76" s="253"/>
    </row>
    <row r="77" spans="1:20" ht="12" customHeight="1">
      <c r="A77" s="262"/>
      <c r="B77" s="241"/>
      <c r="C77" s="253"/>
      <c r="D77" s="268"/>
      <c r="E77" s="253"/>
      <c r="F77" s="253"/>
      <c r="G77" s="253"/>
      <c r="H77" s="268"/>
      <c r="I77" s="268"/>
      <c r="J77" s="268"/>
      <c r="K77" s="253"/>
      <c r="L77" s="268"/>
      <c r="M77" s="253"/>
      <c r="N77" s="253"/>
      <c r="O77" s="253"/>
      <c r="Q77" s="268"/>
      <c r="R77" s="253"/>
      <c r="S77" s="253"/>
      <c r="T77" s="253"/>
    </row>
    <row r="78" spans="1:20" ht="12" customHeight="1">
      <c r="A78" s="253"/>
      <c r="B78" s="262"/>
      <c r="C78" s="253"/>
      <c r="D78" s="247"/>
      <c r="E78" s="253"/>
      <c r="F78" s="253"/>
      <c r="G78" s="253"/>
      <c r="H78" s="247"/>
      <c r="I78" s="247"/>
      <c r="J78" s="247"/>
      <c r="K78" s="253"/>
      <c r="L78" s="247"/>
      <c r="M78" s="253"/>
      <c r="N78" s="253"/>
      <c r="O78" s="253"/>
      <c r="Q78" s="247"/>
      <c r="R78" s="253"/>
      <c r="S78" s="253"/>
      <c r="T78" s="253"/>
    </row>
    <row r="79" spans="1:20" ht="12" customHeight="1">
      <c r="A79" s="262"/>
      <c r="B79" s="241"/>
      <c r="C79" s="253"/>
      <c r="D79" s="268"/>
      <c r="E79" s="253"/>
      <c r="F79" s="253"/>
      <c r="G79" s="253"/>
      <c r="H79" s="268"/>
      <c r="I79" s="268"/>
      <c r="J79" s="268"/>
      <c r="K79" s="253"/>
      <c r="L79" s="268"/>
      <c r="M79" s="253"/>
      <c r="N79" s="253"/>
      <c r="O79" s="253"/>
      <c r="Q79" s="268"/>
      <c r="R79" s="253"/>
      <c r="S79" s="253"/>
      <c r="T79" s="253"/>
    </row>
    <row r="80" spans="1:20" ht="12" customHeight="1">
      <c r="A80" s="245"/>
      <c r="B80" s="241"/>
      <c r="C80" s="258"/>
      <c r="D80" s="247"/>
      <c r="E80" s="258"/>
      <c r="F80" s="258"/>
      <c r="G80" s="258"/>
      <c r="H80" s="247"/>
      <c r="I80" s="247"/>
      <c r="J80" s="247"/>
      <c r="K80" s="258"/>
      <c r="L80" s="247"/>
      <c r="M80" s="258"/>
      <c r="N80" s="258"/>
      <c r="O80" s="258"/>
      <c r="Q80" s="247"/>
      <c r="R80" s="258"/>
      <c r="S80" s="258"/>
      <c r="T80" s="258"/>
    </row>
    <row r="81" spans="1:20" ht="12" customHeight="1">
      <c r="A81" s="262"/>
      <c r="B81" s="244"/>
      <c r="C81" s="253"/>
      <c r="D81" s="268"/>
      <c r="E81" s="253"/>
      <c r="F81" s="253"/>
      <c r="G81" s="253"/>
      <c r="H81" s="268"/>
      <c r="I81" s="268"/>
      <c r="J81" s="268"/>
      <c r="K81" s="253"/>
      <c r="L81" s="268"/>
      <c r="M81" s="253"/>
      <c r="N81" s="253"/>
      <c r="O81" s="253"/>
      <c r="Q81" s="268"/>
      <c r="R81" s="253"/>
      <c r="S81" s="253"/>
      <c r="T81" s="253"/>
    </row>
    <row r="82" spans="1:20" ht="12" customHeight="1">
      <c r="A82" s="262"/>
      <c r="B82" s="241"/>
      <c r="C82" s="262"/>
      <c r="D82" s="268"/>
      <c r="E82" s="262"/>
      <c r="F82" s="262"/>
      <c r="G82" s="262"/>
      <c r="H82" s="268"/>
      <c r="I82" s="268"/>
      <c r="J82" s="268"/>
      <c r="K82" s="262"/>
      <c r="L82" s="268"/>
      <c r="M82" s="262"/>
      <c r="N82" s="262"/>
      <c r="O82" s="262"/>
      <c r="Q82" s="268"/>
      <c r="R82" s="262"/>
      <c r="S82" s="262"/>
      <c r="T82" s="262"/>
    </row>
    <row r="83" spans="1:20" ht="12" customHeight="1">
      <c r="A83" s="262"/>
      <c r="B83" s="241"/>
      <c r="C83" s="262"/>
      <c r="D83" s="251"/>
      <c r="E83" s="262"/>
      <c r="F83" s="262"/>
      <c r="G83" s="262"/>
      <c r="H83" s="251"/>
      <c r="I83" s="251"/>
      <c r="J83" s="251"/>
      <c r="K83" s="262"/>
      <c r="L83" s="251"/>
      <c r="M83" s="262"/>
      <c r="N83" s="262"/>
      <c r="O83" s="262"/>
      <c r="Q83" s="251"/>
      <c r="R83" s="262"/>
      <c r="S83" s="262"/>
      <c r="T83" s="262"/>
    </row>
    <row r="84" spans="1:20" ht="12" customHeight="1">
      <c r="A84" s="260"/>
      <c r="B84" s="253"/>
      <c r="C84" s="248"/>
      <c r="D84" s="250"/>
      <c r="E84" s="248"/>
      <c r="F84" s="248"/>
      <c r="G84" s="248"/>
      <c r="H84" s="250"/>
      <c r="I84" s="250"/>
      <c r="J84" s="250"/>
      <c r="K84" s="248"/>
      <c r="L84" s="250"/>
      <c r="M84" s="248"/>
      <c r="N84" s="248"/>
      <c r="O84" s="248"/>
      <c r="Q84" s="250"/>
      <c r="R84" s="248"/>
      <c r="S84" s="248"/>
      <c r="T84" s="248"/>
    </row>
    <row r="85" spans="1:20" ht="12" customHeight="1">
      <c r="A85" s="245"/>
      <c r="B85" s="266"/>
      <c r="C85" s="264"/>
      <c r="D85" s="238"/>
      <c r="E85" s="264"/>
      <c r="F85" s="264"/>
      <c r="G85" s="264"/>
      <c r="H85" s="238"/>
      <c r="I85" s="238"/>
      <c r="J85" s="238"/>
      <c r="K85" s="264"/>
      <c r="L85" s="238"/>
      <c r="M85" s="264"/>
      <c r="N85" s="264"/>
      <c r="O85" s="264"/>
      <c r="Q85" s="238"/>
      <c r="R85" s="264"/>
      <c r="S85" s="264"/>
      <c r="T85" s="264"/>
    </row>
    <row r="86" spans="1:20" ht="12" customHeight="1">
      <c r="A86" s="245"/>
      <c r="B86" s="266"/>
      <c r="C86" s="262"/>
      <c r="D86" s="238"/>
      <c r="E86" s="262"/>
      <c r="F86" s="262"/>
      <c r="G86" s="262"/>
      <c r="H86" s="238"/>
      <c r="I86" s="238"/>
      <c r="J86" s="238"/>
      <c r="K86" s="262"/>
      <c r="L86" s="238"/>
      <c r="M86" s="262"/>
      <c r="N86" s="262"/>
      <c r="O86" s="262"/>
      <c r="Q86" s="238"/>
      <c r="R86" s="262"/>
      <c r="S86" s="262"/>
      <c r="T86" s="262"/>
    </row>
    <row r="87" spans="1:20" s="116" customFormat="1" ht="15.75" customHeight="1">
      <c r="A87" s="240"/>
      <c r="B87" s="240"/>
      <c r="C87" s="240"/>
      <c r="D87" s="255"/>
      <c r="E87" s="240"/>
      <c r="F87" s="240"/>
      <c r="G87" s="240"/>
      <c r="H87" s="255"/>
      <c r="I87" s="255"/>
      <c r="J87" s="255"/>
      <c r="K87" s="240"/>
      <c r="L87" s="255"/>
      <c r="M87" s="240"/>
      <c r="N87" s="240"/>
      <c r="O87" s="240"/>
      <c r="Q87" s="255"/>
      <c r="R87" s="240"/>
      <c r="S87" s="240"/>
      <c r="T87" s="240"/>
    </row>
    <row r="88" spans="1:20" s="116" customFormat="1" ht="27" customHeight="1">
      <c r="A88" s="596"/>
      <c r="B88" s="596"/>
      <c r="C88" s="596"/>
      <c r="D88" s="255"/>
      <c r="E88" s="413"/>
      <c r="F88" s="415"/>
      <c r="G88" s="417"/>
      <c r="H88" s="255"/>
      <c r="I88" s="257"/>
      <c r="J88" s="257"/>
      <c r="K88" s="417"/>
      <c r="L88" s="255"/>
      <c r="M88" s="418"/>
      <c r="N88" s="418"/>
      <c r="O88" s="418"/>
      <c r="Q88" s="255"/>
      <c r="R88" s="418"/>
      <c r="S88" s="418"/>
      <c r="T88" s="418"/>
    </row>
    <row r="89" spans="1:20" s="116" customFormat="1">
      <c r="A89" s="113"/>
      <c r="B89" s="106"/>
      <c r="C89" s="112"/>
      <c r="E89" s="112"/>
      <c r="F89" s="112"/>
      <c r="G89" s="112"/>
      <c r="K89" s="112"/>
      <c r="M89" s="112"/>
      <c r="N89" s="112"/>
      <c r="O89" s="112"/>
      <c r="R89" s="112"/>
      <c r="S89" s="112"/>
      <c r="T89" s="112"/>
    </row>
    <row r="90" spans="1:20">
      <c r="A90" s="104"/>
      <c r="C90" s="104"/>
      <c r="E90" s="104"/>
      <c r="F90" s="104"/>
      <c r="G90" s="104"/>
      <c r="K90" s="104"/>
      <c r="M90" s="104"/>
      <c r="N90" s="104"/>
      <c r="O90" s="104"/>
      <c r="R90" s="104"/>
      <c r="S90" s="104"/>
      <c r="T90" s="104"/>
    </row>
    <row r="91" spans="1:20">
      <c r="A91" s="114"/>
      <c r="C91" s="104"/>
      <c r="E91" s="104"/>
      <c r="F91" s="104"/>
      <c r="G91" s="104"/>
      <c r="K91" s="104"/>
      <c r="M91" s="104"/>
      <c r="N91" s="104"/>
      <c r="O91" s="104"/>
      <c r="R91" s="104"/>
      <c r="S91" s="104"/>
      <c r="T91" s="104"/>
    </row>
  </sheetData>
  <mergeCells count="5">
    <mergeCell ref="A88:C88"/>
    <mergeCell ref="D1:G2"/>
    <mergeCell ref="H1:K2"/>
    <mergeCell ref="L1:N2"/>
    <mergeCell ref="Q1:S2"/>
  </mergeCells>
  <pageMargins left="0.39370078740157483" right="0.39370078740157483" top="0.39370078740157483" bottom="0.39370078740157483" header="0.51181102362204722" footer="0.51181102362204722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4">
    <pageSetUpPr fitToPage="1"/>
  </sheetPr>
  <dimension ref="A1:M152"/>
  <sheetViews>
    <sheetView showGridLines="0" zoomScale="80" zoomScaleNormal="80" zoomScaleSheetLayoutView="110" workbookViewId="0">
      <pane xSplit="1" ySplit="3" topLeftCell="B8" activePane="bottomRight" state="frozen"/>
      <selection activeCell="A88" sqref="A88"/>
      <selection pane="topRight" activeCell="A88" sqref="A88"/>
      <selection pane="bottomLeft" activeCell="A88" sqref="A88"/>
      <selection pane="bottomRight" activeCell="A85" sqref="A85"/>
    </sheetView>
  </sheetViews>
  <sheetFormatPr defaultRowHeight="14.1" customHeight="1"/>
  <cols>
    <col min="1" max="1" width="44.7109375" style="14" customWidth="1"/>
    <col min="2" max="2" width="14.140625" style="66" customWidth="1"/>
    <col min="3" max="5" width="14.140625" style="14" customWidth="1"/>
    <col min="6" max="6" width="14.140625" style="66" customWidth="1"/>
    <col min="7" max="9" width="14.140625" style="14" customWidth="1"/>
    <col min="10" max="10" width="14.140625" style="66" customWidth="1"/>
    <col min="11" max="11" width="12" style="66" bestFit="1" customWidth="1"/>
    <col min="12" max="12" width="13.7109375" style="66" customWidth="1"/>
    <col min="13" max="13" width="13.42578125" style="66" hidden="1" customWidth="1"/>
    <col min="14" max="16384" width="9.140625" style="66"/>
  </cols>
  <sheetData>
    <row r="1" spans="1:13" ht="14.1" customHeight="1">
      <c r="A1" s="602" t="s">
        <v>266</v>
      </c>
      <c r="B1" s="578">
        <v>2016</v>
      </c>
      <c r="C1" s="579"/>
      <c r="D1" s="579"/>
      <c r="E1" s="580"/>
      <c r="F1" s="578">
        <v>2017</v>
      </c>
      <c r="G1" s="579"/>
      <c r="H1" s="579"/>
      <c r="I1" s="580"/>
      <c r="J1" s="599" t="s">
        <v>264</v>
      </c>
      <c r="K1" s="600"/>
      <c r="L1" s="600"/>
    </row>
    <row r="2" spans="1:13" ht="14.1" customHeight="1" thickBot="1">
      <c r="A2" s="603"/>
      <c r="B2" s="581"/>
      <c r="C2" s="582"/>
      <c r="D2" s="582"/>
      <c r="E2" s="583"/>
      <c r="F2" s="581"/>
      <c r="G2" s="582"/>
      <c r="H2" s="582"/>
      <c r="I2" s="583"/>
      <c r="J2" s="586"/>
      <c r="K2" s="587"/>
      <c r="L2" s="587"/>
    </row>
    <row r="3" spans="1:13" ht="14.1" customHeight="1" thickBot="1">
      <c r="A3" s="525"/>
      <c r="B3" s="438" t="s">
        <v>120</v>
      </c>
      <c r="C3" s="480" t="s">
        <v>121</v>
      </c>
      <c r="D3" s="480" t="s">
        <v>122</v>
      </c>
      <c r="E3" s="324" t="s">
        <v>123</v>
      </c>
      <c r="F3" s="438" t="s">
        <v>120</v>
      </c>
      <c r="G3" s="480" t="s">
        <v>121</v>
      </c>
      <c r="H3" s="480" t="s">
        <v>122</v>
      </c>
      <c r="I3" s="324" t="s">
        <v>123</v>
      </c>
      <c r="J3" s="438" t="s">
        <v>120</v>
      </c>
      <c r="K3" s="480" t="s">
        <v>121</v>
      </c>
      <c r="L3" s="480" t="s">
        <v>122</v>
      </c>
      <c r="M3" s="324" t="s">
        <v>123</v>
      </c>
    </row>
    <row r="4" spans="1:13" ht="14.1" customHeight="1">
      <c r="A4" s="43"/>
      <c r="B4" s="132"/>
      <c r="C4" s="132"/>
      <c r="D4" s="287"/>
      <c r="E4" s="132"/>
      <c r="F4" s="132"/>
      <c r="G4" s="132"/>
      <c r="H4" s="287"/>
      <c r="I4" s="132"/>
      <c r="J4" s="132"/>
      <c r="K4" s="132"/>
      <c r="L4" s="505"/>
      <c r="M4" s="485"/>
    </row>
    <row r="5" spans="1:13" ht="14.1" customHeight="1">
      <c r="A5" s="51" t="s">
        <v>73</v>
      </c>
      <c r="B5" s="133"/>
      <c r="C5" s="133"/>
      <c r="D5" s="286"/>
      <c r="E5" s="133"/>
      <c r="F5" s="133"/>
      <c r="G5" s="133"/>
      <c r="H5" s="286"/>
      <c r="I5" s="133"/>
      <c r="J5" s="133"/>
      <c r="K5" s="133"/>
      <c r="L5" s="506"/>
      <c r="M5" s="486"/>
    </row>
    <row r="6" spans="1:13" ht="4.5" customHeight="1">
      <c r="A6" s="43"/>
      <c r="B6" s="132"/>
      <c r="C6" s="132"/>
      <c r="D6" s="287"/>
      <c r="E6" s="132"/>
      <c r="F6" s="132"/>
      <c r="G6" s="132"/>
      <c r="H6" s="287"/>
      <c r="I6" s="132"/>
      <c r="J6" s="132"/>
      <c r="K6" s="132"/>
      <c r="L6" s="505"/>
      <c r="M6" s="485"/>
    </row>
    <row r="7" spans="1:13" ht="14.1" customHeight="1">
      <c r="A7" s="52" t="s">
        <v>94</v>
      </c>
      <c r="B7" s="54"/>
      <c r="C7" s="54"/>
      <c r="D7" s="285"/>
      <c r="E7" s="54"/>
      <c r="F7" s="54"/>
      <c r="G7" s="54"/>
      <c r="H7" s="285"/>
      <c r="I7" s="54"/>
      <c r="J7" s="54"/>
      <c r="K7" s="54"/>
      <c r="L7" s="507"/>
      <c r="M7" s="487"/>
    </row>
    <row r="8" spans="1:13" ht="14.1" customHeight="1">
      <c r="A8" s="42"/>
      <c r="B8" s="56"/>
      <c r="C8" s="56"/>
      <c r="D8" s="288"/>
      <c r="E8" s="56"/>
      <c r="F8" s="56"/>
      <c r="G8" s="56"/>
      <c r="H8" s="288"/>
      <c r="I8" s="56"/>
      <c r="J8" s="56"/>
      <c r="K8" s="56"/>
      <c r="L8" s="508"/>
      <c r="M8" s="488"/>
    </row>
    <row r="9" spans="1:13" ht="14.1" customHeight="1">
      <c r="A9" s="43" t="s">
        <v>244</v>
      </c>
      <c r="B9" s="80">
        <v>1.152551983723296</v>
      </c>
      <c r="C9" s="80" t="s">
        <v>134</v>
      </c>
      <c r="D9" s="284" t="s">
        <v>175</v>
      </c>
      <c r="E9" s="80" t="s">
        <v>134</v>
      </c>
      <c r="F9" s="80" t="s">
        <v>134</v>
      </c>
      <c r="G9" s="80" t="s">
        <v>134</v>
      </c>
      <c r="H9" s="284" t="s">
        <v>134</v>
      </c>
      <c r="I9" s="80" t="s">
        <v>134</v>
      </c>
      <c r="J9" s="80" t="s">
        <v>134</v>
      </c>
      <c r="K9" s="80" t="s">
        <v>175</v>
      </c>
      <c r="L9" s="509" t="s">
        <v>175</v>
      </c>
      <c r="M9" s="489"/>
    </row>
    <row r="10" spans="1:13" ht="14.1" customHeight="1">
      <c r="A10" s="43" t="s">
        <v>245</v>
      </c>
      <c r="B10" s="80">
        <v>0.474113793743214</v>
      </c>
      <c r="C10" s="80" t="s">
        <v>134</v>
      </c>
      <c r="D10" s="284" t="s">
        <v>175</v>
      </c>
      <c r="E10" s="80" t="s">
        <v>134</v>
      </c>
      <c r="F10" s="80" t="s">
        <v>134</v>
      </c>
      <c r="G10" s="80" t="s">
        <v>134</v>
      </c>
      <c r="H10" s="284" t="s">
        <v>134</v>
      </c>
      <c r="I10" s="80" t="s">
        <v>134</v>
      </c>
      <c r="J10" s="80" t="s">
        <v>134</v>
      </c>
      <c r="K10" s="80" t="s">
        <v>175</v>
      </c>
      <c r="L10" s="509" t="s">
        <v>175</v>
      </c>
      <c r="M10" s="489"/>
    </row>
    <row r="11" spans="1:13" ht="14.1" customHeight="1">
      <c r="A11" s="43" t="s">
        <v>95</v>
      </c>
      <c r="B11" s="79">
        <v>5371513</v>
      </c>
      <c r="C11" s="79">
        <v>5344240</v>
      </c>
      <c r="D11" s="270">
        <v>5301049</v>
      </c>
      <c r="E11" s="79">
        <v>5331986</v>
      </c>
      <c r="F11" s="79">
        <v>5304361</v>
      </c>
      <c r="G11" s="79">
        <v>5390118</v>
      </c>
      <c r="H11" s="270">
        <v>5400966</v>
      </c>
      <c r="I11" s="79">
        <v>5293328</v>
      </c>
      <c r="J11" s="79">
        <v>5297842</v>
      </c>
      <c r="K11" s="79">
        <v>5305926</v>
      </c>
      <c r="L11" s="510">
        <v>5302450</v>
      </c>
      <c r="M11" s="490"/>
    </row>
    <row r="12" spans="1:13" ht="14.1" customHeight="1">
      <c r="A12" s="47" t="s">
        <v>96</v>
      </c>
      <c r="B12" s="70">
        <v>0.57720459766177612</v>
      </c>
      <c r="C12" s="70">
        <v>0.58195908117898898</v>
      </c>
      <c r="D12" s="412">
        <v>0.58890570526701413</v>
      </c>
      <c r="E12" s="70">
        <v>0.59167709742673746</v>
      </c>
      <c r="F12" s="70">
        <v>0.60099999999999998</v>
      </c>
      <c r="G12" s="70">
        <v>0.61699999999999999</v>
      </c>
      <c r="H12" s="412">
        <v>0.626</v>
      </c>
      <c r="I12" s="70">
        <v>0.64517785408348016</v>
      </c>
      <c r="J12" s="70">
        <v>0.64800000000000002</v>
      </c>
      <c r="K12" s="70">
        <f>3481130/K11</f>
        <v>0.65608340561100931</v>
      </c>
      <c r="L12" s="511">
        <f>3537218/L11</f>
        <v>0.66709125027110105</v>
      </c>
      <c r="M12" s="491"/>
    </row>
    <row r="13" spans="1:13" ht="14.1" customHeight="1">
      <c r="A13" s="43" t="s">
        <v>104</v>
      </c>
      <c r="B13" s="72">
        <v>181.86838918853388</v>
      </c>
      <c r="C13" s="72">
        <v>194.59489955942496</v>
      </c>
      <c r="D13" s="283">
        <v>191.96502726530235</v>
      </c>
      <c r="E13" s="72">
        <v>194</v>
      </c>
      <c r="F13" s="72">
        <v>195</v>
      </c>
      <c r="G13" s="72">
        <v>205</v>
      </c>
      <c r="H13" s="283">
        <v>200</v>
      </c>
      <c r="I13" s="72">
        <v>195</v>
      </c>
      <c r="J13" s="72">
        <v>205</v>
      </c>
      <c r="K13" s="72">
        <v>217</v>
      </c>
      <c r="L13" s="512">
        <v>212.33697076013371</v>
      </c>
      <c r="M13" s="492"/>
    </row>
    <row r="14" spans="1:13" ht="14.1" customHeight="1">
      <c r="A14" s="43" t="s">
        <v>97</v>
      </c>
      <c r="B14" s="72">
        <v>3216.2913215825943</v>
      </c>
      <c r="C14" s="72">
        <v>3314.6004070076233</v>
      </c>
      <c r="D14" s="283">
        <v>3354.0369364304029</v>
      </c>
      <c r="E14" s="72">
        <v>3326</v>
      </c>
      <c r="F14" s="72">
        <v>3289</v>
      </c>
      <c r="G14" s="72">
        <v>3365</v>
      </c>
      <c r="H14" s="283">
        <v>3446</v>
      </c>
      <c r="I14" s="72">
        <v>3467</v>
      </c>
      <c r="J14" s="72">
        <v>3488</v>
      </c>
      <c r="K14" s="72">
        <v>3626</v>
      </c>
      <c r="L14" s="512">
        <v>3720.0640904160737</v>
      </c>
      <c r="M14" s="492"/>
    </row>
    <row r="15" spans="1:13" ht="14.1" customHeight="1">
      <c r="A15" s="47" t="s">
        <v>98</v>
      </c>
      <c r="B15" s="77">
        <v>4830.8036000086695</v>
      </c>
      <c r="C15" s="77">
        <v>4898.2148538003221</v>
      </c>
      <c r="D15" s="282">
        <v>4882.0480077237053</v>
      </c>
      <c r="E15" s="77">
        <v>4882</v>
      </c>
      <c r="F15" s="77">
        <v>4817</v>
      </c>
      <c r="G15" s="77">
        <v>4815</v>
      </c>
      <c r="H15" s="282">
        <v>4889</v>
      </c>
      <c r="I15" s="77">
        <v>4799</v>
      </c>
      <c r="J15" s="77">
        <v>4853</v>
      </c>
      <c r="K15" s="77">
        <v>4979.763413265593</v>
      </c>
      <c r="L15" s="513">
        <v>5028.0959785006335</v>
      </c>
      <c r="M15" s="493"/>
    </row>
    <row r="16" spans="1:13" ht="14.1" customHeight="1">
      <c r="A16" s="47" t="s">
        <v>99</v>
      </c>
      <c r="B16" s="77">
        <v>1065.9570628110735</v>
      </c>
      <c r="C16" s="77">
        <v>1132.090088930511</v>
      </c>
      <c r="D16" s="282">
        <v>1196.7024329557678</v>
      </c>
      <c r="E16" s="77">
        <v>1085</v>
      </c>
      <c r="F16" s="77">
        <v>1031</v>
      </c>
      <c r="G16" s="77">
        <v>1107</v>
      </c>
      <c r="H16" s="282">
        <v>1063</v>
      </c>
      <c r="I16" s="77">
        <v>1095.8678510775947</v>
      </c>
      <c r="J16" s="77">
        <v>998</v>
      </c>
      <c r="K16" s="77">
        <v>1095.4763049827673</v>
      </c>
      <c r="L16" s="513">
        <v>1136.169577011621</v>
      </c>
      <c r="M16" s="493"/>
    </row>
    <row r="17" spans="1:13" ht="14.1" customHeight="1">
      <c r="A17" s="43" t="s">
        <v>100</v>
      </c>
      <c r="B17" s="73">
        <v>0.22027639082006614</v>
      </c>
      <c r="C17" s="73">
        <v>0.1687002895088614</v>
      </c>
      <c r="D17" s="281">
        <v>0.19791510974725884</v>
      </c>
      <c r="E17" s="73">
        <v>0.16097763183822175</v>
      </c>
      <c r="F17" s="73">
        <v>0.15</v>
      </c>
      <c r="G17" s="73">
        <v>0.152</v>
      </c>
      <c r="H17" s="281">
        <v>0.17499999999999999</v>
      </c>
      <c r="I17" s="73">
        <v>0.23498005578653439</v>
      </c>
      <c r="J17" s="73">
        <v>0.13100000000000001</v>
      </c>
      <c r="K17" s="73">
        <v>0.14899999999999999</v>
      </c>
      <c r="L17" s="514">
        <v>0.18189334862847717</v>
      </c>
      <c r="M17" s="494"/>
    </row>
    <row r="18" spans="1:13" ht="14.1" customHeight="1">
      <c r="A18" s="47" t="s">
        <v>98</v>
      </c>
      <c r="B18" s="70">
        <v>0.11762285712072987</v>
      </c>
      <c r="C18" s="70">
        <v>9.8932657679961553E-2</v>
      </c>
      <c r="D18" s="280">
        <v>9.4956904273795703E-2</v>
      </c>
      <c r="E18" s="70">
        <v>9.0687699421879264E-2</v>
      </c>
      <c r="F18" s="70">
        <v>8.7999999999999995E-2</v>
      </c>
      <c r="G18" s="70">
        <v>8.1000000000000003E-2</v>
      </c>
      <c r="H18" s="280">
        <v>7.9000000000000001E-2</v>
      </c>
      <c r="I18" s="70">
        <v>7.4445639954231299E-2</v>
      </c>
      <c r="J18" s="70">
        <v>9.8000000000000004E-2</v>
      </c>
      <c r="K18" s="70">
        <v>7.8509451695677759E-2</v>
      </c>
      <c r="L18" s="515">
        <v>7.4078298650073995E-2</v>
      </c>
      <c r="M18" s="495"/>
    </row>
    <row r="19" spans="1:13" ht="14.1" customHeight="1">
      <c r="A19" s="47" t="s">
        <v>99</v>
      </c>
      <c r="B19" s="70">
        <v>0.35699842957274119</v>
      </c>
      <c r="C19" s="70">
        <v>0.26485284522895425</v>
      </c>
      <c r="D19" s="280">
        <v>0.34327746559441619</v>
      </c>
      <c r="E19" s="70">
        <v>0.2622183886558771</v>
      </c>
      <c r="F19" s="70">
        <v>0.24114074118156806</v>
      </c>
      <c r="G19" s="70">
        <v>0.26400000000000001</v>
      </c>
      <c r="H19" s="280">
        <v>0.33300000000000002</v>
      </c>
      <c r="I19" s="70">
        <v>0.52065284487421071</v>
      </c>
      <c r="J19" s="70">
        <v>0.18</v>
      </c>
      <c r="K19" s="70">
        <v>0.28030560813541278</v>
      </c>
      <c r="L19" s="515">
        <v>0.39487188427378966</v>
      </c>
      <c r="M19" s="495"/>
    </row>
    <row r="20" spans="1:13" ht="14.1" customHeight="1">
      <c r="A20" s="48" t="s">
        <v>101</v>
      </c>
      <c r="B20" s="73">
        <v>0.33887912591687042</v>
      </c>
      <c r="C20" s="73">
        <v>0.34068429646590714</v>
      </c>
      <c r="D20" s="281">
        <v>0.3460619188109198</v>
      </c>
      <c r="E20" s="73">
        <v>0.35290343278793712</v>
      </c>
      <c r="F20" s="73">
        <v>0.37228017315356893</v>
      </c>
      <c r="G20" s="73">
        <v>0.374</v>
      </c>
      <c r="H20" s="281">
        <v>0.39380491383783978</v>
      </c>
      <c r="I20" s="73">
        <v>0.42850079282535675</v>
      </c>
      <c r="J20" s="73">
        <v>0.39</v>
      </c>
      <c r="K20" s="73">
        <v>0.43286715840210299</v>
      </c>
      <c r="L20" s="514">
        <v>0.44184885338278829</v>
      </c>
      <c r="M20" s="494"/>
    </row>
    <row r="21" spans="1:13" ht="14.1" customHeight="1">
      <c r="A21" s="134" t="s">
        <v>102</v>
      </c>
      <c r="B21" s="77">
        <v>5915.6923118380382</v>
      </c>
      <c r="C21" s="77">
        <v>6211.0234325112524</v>
      </c>
      <c r="D21" s="282">
        <v>5517.4484189985806</v>
      </c>
      <c r="E21" s="77">
        <v>6363.4800137588745</v>
      </c>
      <c r="F21" s="77">
        <v>5084.1115726414619</v>
      </c>
      <c r="G21" s="77">
        <v>3787</v>
      </c>
      <c r="H21" s="282">
        <v>3695.3639623663294</v>
      </c>
      <c r="I21" s="77">
        <v>5800.9926355320595</v>
      </c>
      <c r="J21" s="77">
        <v>6231</v>
      </c>
      <c r="K21" s="77">
        <v>4438</v>
      </c>
      <c r="L21" s="513">
        <v>3573.4777909831919</v>
      </c>
      <c r="M21" s="493"/>
    </row>
    <row r="22" spans="1:13" ht="14.1" customHeight="1">
      <c r="A22" s="134" t="s">
        <v>111</v>
      </c>
      <c r="B22" s="77">
        <v>17203.60621560067</v>
      </c>
      <c r="C22" s="77">
        <v>17562.753035303645</v>
      </c>
      <c r="D22" s="282">
        <v>17819.460726775371</v>
      </c>
      <c r="E22" s="77">
        <v>19698.994382757293</v>
      </c>
      <c r="F22" s="77">
        <v>21426.712546048639</v>
      </c>
      <c r="G22" s="77">
        <v>8848</v>
      </c>
      <c r="H22" s="282">
        <v>13013.748357883102</v>
      </c>
      <c r="I22" s="77">
        <v>25966.840639150669</v>
      </c>
      <c r="J22" s="77">
        <v>23268</v>
      </c>
      <c r="K22" s="77">
        <v>14170.429754918538</v>
      </c>
      <c r="L22" s="513">
        <v>12916.447572570751</v>
      </c>
      <c r="M22" s="493"/>
    </row>
    <row r="23" spans="1:13" ht="14.1" customHeight="1">
      <c r="A23" s="43" t="s">
        <v>135</v>
      </c>
      <c r="B23" s="79">
        <v>2366104</v>
      </c>
      <c r="C23" s="79">
        <v>2422602</v>
      </c>
      <c r="D23" s="283">
        <v>2469111</v>
      </c>
      <c r="E23" s="79">
        <v>2554703</v>
      </c>
      <c r="F23" s="79">
        <v>2634512</v>
      </c>
      <c r="G23" s="79">
        <v>2760428</v>
      </c>
      <c r="H23" s="283">
        <v>2816214</v>
      </c>
      <c r="I23" s="79">
        <v>2845079</v>
      </c>
      <c r="J23" s="79">
        <v>2870496</v>
      </c>
      <c r="K23" s="79">
        <v>2915379</v>
      </c>
      <c r="L23" s="512">
        <v>2979571</v>
      </c>
      <c r="M23" s="492"/>
    </row>
    <row r="24" spans="1:13" ht="14.1" customHeight="1">
      <c r="A24" s="42" t="s">
        <v>129</v>
      </c>
      <c r="B24" s="70">
        <v>0.83</v>
      </c>
      <c r="C24" s="70">
        <v>0.83</v>
      </c>
      <c r="D24" s="280">
        <v>0.83</v>
      </c>
      <c r="E24" s="70">
        <v>0.86180000000000001</v>
      </c>
      <c r="F24" s="70">
        <v>0.86180000000000001</v>
      </c>
      <c r="G24" s="70">
        <v>0.86180000000000001</v>
      </c>
      <c r="H24" s="280">
        <v>0.86199999999999999</v>
      </c>
      <c r="I24" s="70">
        <v>0.86180000000000001</v>
      </c>
      <c r="J24" s="70">
        <v>0.86180000000000001</v>
      </c>
      <c r="K24" s="70">
        <v>0.95879999999999999</v>
      </c>
      <c r="L24" s="515">
        <v>0.96499999999999997</v>
      </c>
      <c r="M24" s="495"/>
    </row>
    <row r="25" spans="1:13" ht="14.1" customHeight="1">
      <c r="A25" s="42" t="s">
        <v>127</v>
      </c>
      <c r="B25" s="70">
        <v>0.97399999999999998</v>
      </c>
      <c r="C25" s="70">
        <v>0.97599999999999998</v>
      </c>
      <c r="D25" s="280">
        <v>0.97799999999999998</v>
      </c>
      <c r="E25" s="70">
        <v>0.98</v>
      </c>
      <c r="F25" s="70">
        <v>0.98040000000000005</v>
      </c>
      <c r="G25" s="70">
        <v>0.98429999999999995</v>
      </c>
      <c r="H25" s="280">
        <v>0.98599999999999999</v>
      </c>
      <c r="I25" s="70">
        <v>0.99</v>
      </c>
      <c r="J25" s="70" t="s">
        <v>260</v>
      </c>
      <c r="K25" s="70">
        <v>0.99109999999999998</v>
      </c>
      <c r="L25" s="515">
        <v>0.99139999999999995</v>
      </c>
      <c r="M25" s="495"/>
    </row>
    <row r="26" spans="1:13" ht="14.1" customHeight="1">
      <c r="A26" s="43"/>
      <c r="B26" s="132"/>
      <c r="C26" s="132"/>
      <c r="D26" s="287"/>
      <c r="E26" s="132"/>
      <c r="F26" s="132"/>
      <c r="G26" s="132"/>
      <c r="H26" s="287"/>
      <c r="I26" s="132"/>
      <c r="J26" s="132"/>
      <c r="K26" s="132"/>
      <c r="L26" s="505"/>
      <c r="M26" s="485"/>
    </row>
    <row r="27" spans="1:13" ht="14.1" customHeight="1">
      <c r="A27" s="52" t="s">
        <v>79</v>
      </c>
      <c r="B27" s="58"/>
      <c r="C27" s="58"/>
      <c r="D27" s="278"/>
      <c r="E27" s="58"/>
      <c r="F27" s="58"/>
      <c r="G27" s="58"/>
      <c r="H27" s="278"/>
      <c r="I27" s="58"/>
      <c r="J27" s="58"/>
      <c r="K27" s="58"/>
      <c r="L27" s="516"/>
      <c r="M27" s="496"/>
    </row>
    <row r="28" spans="1:13" ht="14.1" customHeight="1">
      <c r="A28" s="43"/>
      <c r="B28" s="53"/>
      <c r="C28" s="53"/>
      <c r="D28" s="287"/>
      <c r="E28" s="53"/>
      <c r="F28" s="53"/>
      <c r="G28" s="53"/>
      <c r="H28" s="287"/>
      <c r="I28" s="53"/>
      <c r="J28" s="53"/>
      <c r="K28" s="53"/>
      <c r="L28" s="505"/>
      <c r="M28" s="485"/>
    </row>
    <row r="29" spans="1:13" ht="14.1" customHeight="1">
      <c r="A29" s="51" t="s">
        <v>103</v>
      </c>
      <c r="B29" s="132"/>
      <c r="C29" s="132"/>
      <c r="D29" s="287"/>
      <c r="E29" s="132"/>
      <c r="F29" s="132"/>
      <c r="G29" s="132"/>
      <c r="H29" s="287"/>
      <c r="I29" s="132"/>
      <c r="J29" s="132"/>
      <c r="K29" s="132"/>
      <c r="L29" s="505"/>
      <c r="M29" s="485"/>
    </row>
    <row r="30" spans="1:13" ht="14.1" customHeight="1">
      <c r="A30" s="119" t="s">
        <v>167</v>
      </c>
      <c r="B30" s="72">
        <v>1447961</v>
      </c>
      <c r="C30" s="72">
        <v>1440696</v>
      </c>
      <c r="D30" s="277">
        <v>1437116</v>
      </c>
      <c r="E30" s="72">
        <v>1422589</v>
      </c>
      <c r="F30" s="72">
        <v>1423761</v>
      </c>
      <c r="G30" s="72">
        <v>1425319</v>
      </c>
      <c r="H30" s="277">
        <v>1420725</v>
      </c>
      <c r="I30" s="72">
        <v>1411972</v>
      </c>
      <c r="J30" s="72">
        <v>1401632</v>
      </c>
      <c r="K30" s="72">
        <v>1391050</v>
      </c>
      <c r="L30" s="517">
        <v>1385153</v>
      </c>
      <c r="M30" s="497"/>
    </row>
    <row r="31" spans="1:13" ht="14.1" customHeight="1">
      <c r="A31" s="42" t="s">
        <v>80</v>
      </c>
      <c r="B31" s="77">
        <v>729518.74866649986</v>
      </c>
      <c r="C31" s="77">
        <v>671141.0298593333</v>
      </c>
      <c r="D31" s="276">
        <v>642249.82715099992</v>
      </c>
      <c r="E31" s="77">
        <v>685638.49487316667</v>
      </c>
      <c r="F31" s="77">
        <v>736102</v>
      </c>
      <c r="G31" s="77">
        <v>692946</v>
      </c>
      <c r="H31" s="276">
        <v>659850.10634999978</v>
      </c>
      <c r="I31" s="77">
        <v>656333.26471666596</v>
      </c>
      <c r="J31" s="77">
        <v>680443</v>
      </c>
      <c r="K31" s="77">
        <v>598018.28435000009</v>
      </c>
      <c r="L31" s="518">
        <v>558258.20468333329</v>
      </c>
      <c r="M31" s="498"/>
    </row>
    <row r="32" spans="1:13" ht="14.1" customHeight="1">
      <c r="A32" s="48" t="s">
        <v>133</v>
      </c>
      <c r="B32" s="72">
        <v>167.09138900601272</v>
      </c>
      <c r="C32" s="72">
        <v>154.88773630199884</v>
      </c>
      <c r="D32" s="277">
        <v>148.90826324599928</v>
      </c>
      <c r="E32" s="72">
        <v>159</v>
      </c>
      <c r="F32" s="72">
        <v>172</v>
      </c>
      <c r="G32" s="72">
        <v>162</v>
      </c>
      <c r="H32" s="277">
        <v>155</v>
      </c>
      <c r="I32" s="72">
        <v>154</v>
      </c>
      <c r="J32" s="72">
        <v>161</v>
      </c>
      <c r="K32" s="72">
        <v>142.81047884340592</v>
      </c>
      <c r="L32" s="517">
        <v>134.11169584475044</v>
      </c>
      <c r="M32" s="497"/>
    </row>
    <row r="33" spans="1:13" ht="14.1" customHeight="1">
      <c r="A33" s="48" t="s">
        <v>165</v>
      </c>
      <c r="B33" s="72">
        <v>2592.0831408892359</v>
      </c>
      <c r="C33" s="72">
        <v>2649.1545679799856</v>
      </c>
      <c r="D33" s="277">
        <v>2532.7743176127742</v>
      </c>
      <c r="E33" s="72">
        <v>2502</v>
      </c>
      <c r="F33" s="72">
        <v>2455</v>
      </c>
      <c r="G33" s="72">
        <v>2405</v>
      </c>
      <c r="H33" s="277">
        <v>2380</v>
      </c>
      <c r="I33" s="72">
        <v>2340</v>
      </c>
      <c r="J33" s="72">
        <v>2337</v>
      </c>
      <c r="K33" s="72">
        <v>2397.1957441056729</v>
      </c>
      <c r="L33" s="517">
        <v>2277.9107711249312</v>
      </c>
      <c r="M33" s="497"/>
    </row>
    <row r="34" spans="1:13" ht="14.1" customHeight="1">
      <c r="A34" s="43"/>
      <c r="B34" s="70"/>
      <c r="C34" s="70"/>
      <c r="D34" s="288"/>
      <c r="E34" s="70"/>
      <c r="F34" s="70"/>
      <c r="G34" s="70"/>
      <c r="H34" s="288"/>
      <c r="I34" s="70"/>
      <c r="J34" s="70"/>
      <c r="K34" s="70"/>
      <c r="L34" s="508"/>
      <c r="M34" s="488"/>
    </row>
    <row r="35" spans="1:13" ht="14.1" customHeight="1">
      <c r="A35" s="51" t="s">
        <v>81</v>
      </c>
      <c r="B35" s="70"/>
      <c r="C35" s="70"/>
      <c r="D35" s="288"/>
      <c r="E35" s="70"/>
      <c r="F35" s="70"/>
      <c r="G35" s="70"/>
      <c r="H35" s="288"/>
      <c r="I35" s="70"/>
      <c r="J35" s="70"/>
      <c r="K35" s="70"/>
      <c r="L35" s="508"/>
      <c r="M35" s="488"/>
    </row>
    <row r="36" spans="1:13" ht="14.1" customHeight="1">
      <c r="A36" s="43" t="s">
        <v>249</v>
      </c>
      <c r="B36" s="80">
        <v>0.38318726016884114</v>
      </c>
      <c r="C36" s="80">
        <v>0.38238145861594125</v>
      </c>
      <c r="D36" s="281">
        <v>0.38076110166375499</v>
      </c>
      <c r="E36" s="80">
        <v>0.3769351034852611</v>
      </c>
      <c r="F36" s="80">
        <v>0.37803016924208976</v>
      </c>
      <c r="G36" s="80">
        <v>0.37823774954627948</v>
      </c>
      <c r="H36" s="281" t="s">
        <v>237</v>
      </c>
      <c r="I36" s="80">
        <v>0.376</v>
      </c>
      <c r="J36" s="80">
        <v>0.377</v>
      </c>
      <c r="K36" s="80">
        <v>0.378</v>
      </c>
      <c r="L36" s="281" t="s">
        <v>268</v>
      </c>
      <c r="M36" s="494"/>
    </row>
    <row r="37" spans="1:13" ht="14.1" customHeight="1">
      <c r="A37" s="47" t="s">
        <v>82</v>
      </c>
      <c r="B37" s="75">
        <v>581744</v>
      </c>
      <c r="C37" s="75">
        <v>579706</v>
      </c>
      <c r="D37" s="289">
        <v>577325</v>
      </c>
      <c r="E37" s="75">
        <v>566956</v>
      </c>
      <c r="F37" s="75">
        <v>562243</v>
      </c>
      <c r="G37" s="75">
        <v>559046</v>
      </c>
      <c r="H37" s="289">
        <v>554192</v>
      </c>
      <c r="I37" s="75">
        <v>549694</v>
      </c>
      <c r="J37" s="75">
        <v>547806</v>
      </c>
      <c r="K37" s="75">
        <v>548450</v>
      </c>
      <c r="L37" s="519">
        <v>546704</v>
      </c>
      <c r="M37" s="499"/>
    </row>
    <row r="38" spans="1:13" ht="14.1" customHeight="1">
      <c r="A38" s="47" t="s">
        <v>83</v>
      </c>
      <c r="B38" s="75">
        <v>341903</v>
      </c>
      <c r="C38" s="75">
        <v>344699</v>
      </c>
      <c r="D38" s="289">
        <v>348224</v>
      </c>
      <c r="E38" s="75">
        <v>346557</v>
      </c>
      <c r="F38" s="75">
        <v>352738</v>
      </c>
      <c r="G38" s="75">
        <v>362979</v>
      </c>
      <c r="H38" s="289">
        <v>366451</v>
      </c>
      <c r="I38" s="75">
        <v>370061</v>
      </c>
      <c r="J38" s="75">
        <v>374478</v>
      </c>
      <c r="K38" s="75">
        <v>378796</v>
      </c>
      <c r="L38" s="519">
        <v>389182</v>
      </c>
      <c r="M38" s="499"/>
    </row>
    <row r="39" spans="1:13" ht="14.1" customHeight="1">
      <c r="A39" s="47" t="s">
        <v>84</v>
      </c>
      <c r="B39" s="75">
        <v>77421</v>
      </c>
      <c r="C39" s="75">
        <v>84183</v>
      </c>
      <c r="D39" s="289">
        <v>93015</v>
      </c>
      <c r="E39" s="75">
        <v>102003</v>
      </c>
      <c r="F39" s="75">
        <v>115164</v>
      </c>
      <c r="G39" s="75">
        <v>127812</v>
      </c>
      <c r="H39" s="289">
        <v>141885</v>
      </c>
      <c r="I39" s="75">
        <v>153828</v>
      </c>
      <c r="J39" s="75">
        <v>166229</v>
      </c>
      <c r="K39" s="75">
        <v>177210</v>
      </c>
      <c r="L39" s="519">
        <v>190518</v>
      </c>
      <c r="M39" s="499"/>
    </row>
    <row r="40" spans="1:13" ht="14.1" customHeight="1">
      <c r="A40" s="48" t="s">
        <v>85</v>
      </c>
      <c r="B40" s="71">
        <v>1001068</v>
      </c>
      <c r="C40" s="71">
        <v>1008588</v>
      </c>
      <c r="D40" s="275">
        <v>1018564</v>
      </c>
      <c r="E40" s="71">
        <v>1015516</v>
      </c>
      <c r="F40" s="71">
        <v>1030145</v>
      </c>
      <c r="G40" s="71">
        <v>1049837</v>
      </c>
      <c r="H40" s="275">
        <v>1062528</v>
      </c>
      <c r="I40" s="71">
        <v>1073583</v>
      </c>
      <c r="J40" s="71">
        <f>SUM(J37:J39)</f>
        <v>1088513</v>
      </c>
      <c r="K40" s="71">
        <v>1104456</v>
      </c>
      <c r="L40" s="520">
        <v>1126404</v>
      </c>
      <c r="M40" s="500"/>
    </row>
    <row r="41" spans="1:13" ht="14.1" customHeight="1">
      <c r="A41" s="48" t="s">
        <v>86</v>
      </c>
      <c r="B41" s="71">
        <v>3596.9126666598763</v>
      </c>
      <c r="C41" s="71">
        <v>3747.3147957249553</v>
      </c>
      <c r="D41" s="275">
        <v>3521.2661906968092</v>
      </c>
      <c r="E41" s="71">
        <v>3557</v>
      </c>
      <c r="F41" s="71">
        <v>3486</v>
      </c>
      <c r="G41" s="71">
        <v>3563</v>
      </c>
      <c r="H41" s="275">
        <v>3461</v>
      </c>
      <c r="I41" s="71">
        <v>3494</v>
      </c>
      <c r="J41" s="71">
        <v>3546</v>
      </c>
      <c r="K41" s="71">
        <v>3534</v>
      </c>
      <c r="L41" s="520">
        <v>3505.0922610050075</v>
      </c>
      <c r="M41" s="500"/>
    </row>
    <row r="42" spans="1:13" ht="14.1" customHeight="1">
      <c r="A42" s="48" t="s">
        <v>87</v>
      </c>
      <c r="B42" s="71">
        <v>27802</v>
      </c>
      <c r="C42" s="71">
        <v>27824</v>
      </c>
      <c r="D42" s="275">
        <v>26622</v>
      </c>
      <c r="E42" s="71">
        <v>25802</v>
      </c>
      <c r="F42" s="71">
        <v>25986</v>
      </c>
      <c r="G42" s="71">
        <v>34089</v>
      </c>
      <c r="H42" s="275">
        <v>33632</v>
      </c>
      <c r="I42" s="71">
        <v>33200</v>
      </c>
      <c r="J42" s="71">
        <v>31186</v>
      </c>
      <c r="K42" s="71">
        <v>30596</v>
      </c>
      <c r="L42" s="520">
        <v>29601</v>
      </c>
      <c r="M42" s="500"/>
    </row>
    <row r="43" spans="1:13" ht="14.1" customHeight="1">
      <c r="A43" s="42"/>
      <c r="B43" s="70"/>
      <c r="C43" s="70"/>
      <c r="D43" s="288"/>
      <c r="E43" s="70"/>
      <c r="F43" s="70"/>
      <c r="G43" s="70"/>
      <c r="H43" s="288"/>
      <c r="I43" s="70"/>
      <c r="J43" s="70"/>
      <c r="K43" s="70"/>
      <c r="L43" s="508"/>
      <c r="M43" s="488"/>
    </row>
    <row r="44" spans="1:13" ht="14.1" customHeight="1">
      <c r="A44" s="51" t="s">
        <v>88</v>
      </c>
      <c r="B44" s="70"/>
      <c r="C44" s="70"/>
      <c r="D44" s="288"/>
      <c r="E44" s="70"/>
      <c r="F44" s="70"/>
      <c r="G44" s="70"/>
      <c r="H44" s="288"/>
      <c r="I44" s="70"/>
      <c r="J44" s="70"/>
      <c r="K44" s="70"/>
      <c r="L44" s="508"/>
      <c r="M44" s="488"/>
    </row>
    <row r="45" spans="1:13" ht="14.1" customHeight="1">
      <c r="A45" s="43" t="s">
        <v>250</v>
      </c>
      <c r="B45" s="80">
        <v>0.2754420485005708</v>
      </c>
      <c r="C45" s="80">
        <v>0.27489999999999998</v>
      </c>
      <c r="D45" s="284">
        <v>0.27560000000000001</v>
      </c>
      <c r="E45" s="80">
        <v>0.27400000000000002</v>
      </c>
      <c r="F45" s="80">
        <v>0.28199999999999997</v>
      </c>
      <c r="G45" s="80">
        <v>0.28489999999999999</v>
      </c>
      <c r="H45" s="284">
        <v>0.28599999999999998</v>
      </c>
      <c r="I45" s="80">
        <v>0.28899999999999998</v>
      </c>
      <c r="J45" s="80">
        <v>0.29199999999999998</v>
      </c>
      <c r="K45" s="80">
        <v>0.29299999999999998</v>
      </c>
      <c r="L45" s="281">
        <v>0.29799999999999999</v>
      </c>
      <c r="M45" s="489"/>
    </row>
    <row r="46" spans="1:13" ht="14.1" customHeight="1">
      <c r="A46" s="47" t="s">
        <v>89</v>
      </c>
      <c r="B46" s="77">
        <v>147978</v>
      </c>
      <c r="C46" s="77">
        <v>141120</v>
      </c>
      <c r="D46" s="276">
        <v>134851</v>
      </c>
      <c r="E46" s="77">
        <v>128998.5</v>
      </c>
      <c r="F46" s="77">
        <v>126088</v>
      </c>
      <c r="G46" s="77">
        <v>131047.5</v>
      </c>
      <c r="H46" s="276">
        <v>126967</v>
      </c>
      <c r="I46" s="77">
        <v>121849</v>
      </c>
      <c r="J46" s="77">
        <v>115200</v>
      </c>
      <c r="K46" s="77">
        <v>109845</v>
      </c>
      <c r="L46" s="518">
        <v>112773</v>
      </c>
      <c r="M46" s="498"/>
    </row>
    <row r="47" spans="1:13" ht="14.1" customHeight="1">
      <c r="A47" s="47" t="s">
        <v>90</v>
      </c>
      <c r="B47" s="77">
        <v>304171</v>
      </c>
      <c r="C47" s="77">
        <v>302417</v>
      </c>
      <c r="D47" s="276">
        <v>298558</v>
      </c>
      <c r="E47" s="77">
        <v>290012</v>
      </c>
      <c r="F47" s="77">
        <v>287717</v>
      </c>
      <c r="G47" s="77">
        <v>284324</v>
      </c>
      <c r="H47" s="276">
        <v>279418</v>
      </c>
      <c r="I47" s="77">
        <v>275886</v>
      </c>
      <c r="J47" s="77">
        <v>274556</v>
      </c>
      <c r="K47" s="77">
        <v>270065</v>
      </c>
      <c r="L47" s="518">
        <v>266920</v>
      </c>
      <c r="M47" s="498"/>
    </row>
    <row r="48" spans="1:13" ht="14.1" customHeight="1">
      <c r="A48" s="47" t="s">
        <v>91</v>
      </c>
      <c r="B48" s="77">
        <v>511671</v>
      </c>
      <c r="C48" s="77">
        <v>527772</v>
      </c>
      <c r="D48" s="276">
        <v>545283</v>
      </c>
      <c r="E48" s="77">
        <v>550002</v>
      </c>
      <c r="F48" s="77">
        <v>571169</v>
      </c>
      <c r="G48" s="77">
        <v>590869</v>
      </c>
      <c r="H48" s="276">
        <v>609807</v>
      </c>
      <c r="I48" s="77">
        <v>628797</v>
      </c>
      <c r="J48" s="77">
        <v>649115</v>
      </c>
      <c r="K48" s="77">
        <v>665009</v>
      </c>
      <c r="L48" s="518">
        <v>686053</v>
      </c>
      <c r="M48" s="498"/>
    </row>
    <row r="49" spans="1:13" ht="14.1" customHeight="1">
      <c r="A49" s="48" t="s">
        <v>92</v>
      </c>
      <c r="B49" s="72">
        <v>963820</v>
      </c>
      <c r="C49" s="72">
        <v>971309</v>
      </c>
      <c r="D49" s="277">
        <v>978692</v>
      </c>
      <c r="E49" s="72">
        <v>969012.5</v>
      </c>
      <c r="F49" s="72">
        <v>984974</v>
      </c>
      <c r="G49" s="72">
        <v>1006240.5</v>
      </c>
      <c r="H49" s="277">
        <v>1016192</v>
      </c>
      <c r="I49" s="72">
        <v>1026532</v>
      </c>
      <c r="J49" s="72">
        <f>SUM(J46:J48)</f>
        <v>1038871</v>
      </c>
      <c r="K49" s="72">
        <f>SUM(K46:K48)</f>
        <v>1044919</v>
      </c>
      <c r="L49" s="517">
        <v>1065746</v>
      </c>
      <c r="M49" s="497"/>
    </row>
    <row r="50" spans="1:13" ht="14.1" customHeight="1">
      <c r="A50" s="43" t="s">
        <v>93</v>
      </c>
      <c r="B50" s="72">
        <v>3280</v>
      </c>
      <c r="C50" s="72">
        <v>3420.4340013669334</v>
      </c>
      <c r="D50" s="277">
        <v>3301.6443899758656</v>
      </c>
      <c r="E50" s="72">
        <v>3325</v>
      </c>
      <c r="F50" s="72">
        <v>3512</v>
      </c>
      <c r="G50" s="72">
        <v>3493</v>
      </c>
      <c r="H50" s="277">
        <v>3479</v>
      </c>
      <c r="I50" s="72">
        <v>3437</v>
      </c>
      <c r="J50" s="72">
        <v>3606</v>
      </c>
      <c r="K50" s="72">
        <v>3461.3332514168637</v>
      </c>
      <c r="L50" s="517">
        <v>3415.7224199389466</v>
      </c>
      <c r="M50" s="497"/>
    </row>
    <row r="51" spans="1:13" ht="14.1" customHeight="1">
      <c r="A51" s="42"/>
      <c r="B51" s="70"/>
      <c r="C51" s="70"/>
      <c r="D51" s="288"/>
      <c r="E51" s="70"/>
      <c r="F51" s="70"/>
      <c r="G51" s="70"/>
      <c r="H51" s="288"/>
      <c r="I51" s="70"/>
      <c r="J51" s="70"/>
      <c r="K51" s="70"/>
      <c r="L51" s="508"/>
      <c r="M51" s="488"/>
    </row>
    <row r="52" spans="1:13" ht="14.1" customHeight="1">
      <c r="A52" s="51" t="s">
        <v>112</v>
      </c>
      <c r="B52" s="70"/>
      <c r="C52" s="70"/>
      <c r="D52" s="288"/>
      <c r="E52" s="70"/>
      <c r="F52" s="70"/>
      <c r="G52" s="70"/>
      <c r="H52" s="288"/>
      <c r="I52" s="70"/>
      <c r="J52" s="70"/>
      <c r="K52" s="70"/>
      <c r="L52" s="508"/>
      <c r="M52" s="488"/>
    </row>
    <row r="53" spans="1:13" ht="14.1" customHeight="1">
      <c r="A53" s="43" t="s">
        <v>113</v>
      </c>
      <c r="B53" s="72">
        <v>95679</v>
      </c>
      <c r="C53" s="72">
        <v>94662</v>
      </c>
      <c r="D53" s="277">
        <v>93572</v>
      </c>
      <c r="E53" s="72">
        <v>92486</v>
      </c>
      <c r="F53" s="72">
        <v>91488</v>
      </c>
      <c r="G53" s="72">
        <v>90509</v>
      </c>
      <c r="H53" s="277">
        <v>89372</v>
      </c>
      <c r="I53" s="72">
        <v>0</v>
      </c>
      <c r="J53" s="72">
        <v>0</v>
      </c>
      <c r="K53" s="72">
        <v>0</v>
      </c>
      <c r="L53" s="517">
        <v>0</v>
      </c>
      <c r="M53" s="497"/>
    </row>
    <row r="54" spans="1:13" ht="14.1" customHeight="1">
      <c r="A54" s="60" t="s">
        <v>114</v>
      </c>
      <c r="B54" s="78">
        <v>256</v>
      </c>
      <c r="C54" s="78">
        <v>256</v>
      </c>
      <c r="D54" s="274">
        <v>256</v>
      </c>
      <c r="E54" s="78">
        <v>0</v>
      </c>
      <c r="F54" s="78">
        <v>0</v>
      </c>
      <c r="G54" s="78">
        <v>0</v>
      </c>
      <c r="H54" s="274">
        <v>0</v>
      </c>
      <c r="I54" s="78">
        <v>0</v>
      </c>
      <c r="J54" s="78">
        <v>0</v>
      </c>
      <c r="K54" s="78">
        <v>0</v>
      </c>
      <c r="L54" s="521">
        <v>0</v>
      </c>
      <c r="M54" s="501"/>
    </row>
    <row r="55" spans="1:13" ht="14.1" customHeight="1">
      <c r="A55" s="43"/>
      <c r="B55" s="70"/>
      <c r="C55" s="70"/>
      <c r="D55" s="277"/>
      <c r="E55" s="70"/>
      <c r="F55" s="70"/>
      <c r="G55" s="70"/>
      <c r="H55" s="277"/>
      <c r="I55" s="70"/>
      <c r="J55" s="70"/>
      <c r="K55" s="70"/>
      <c r="L55" s="517"/>
      <c r="M55" s="497"/>
    </row>
    <row r="56" spans="1:13" ht="14.1" customHeight="1">
      <c r="A56" s="43"/>
      <c r="B56" s="70"/>
      <c r="C56" s="70"/>
      <c r="D56" s="288"/>
      <c r="E56" s="70"/>
      <c r="F56" s="70"/>
      <c r="G56" s="70"/>
      <c r="H56" s="288"/>
      <c r="I56" s="70"/>
      <c r="J56" s="70"/>
      <c r="K56" s="70"/>
      <c r="L56" s="508"/>
      <c r="M56" s="488"/>
    </row>
    <row r="57" spans="1:13" ht="14.1" customHeight="1">
      <c r="A57" s="51" t="s">
        <v>77</v>
      </c>
      <c r="B57" s="70"/>
      <c r="C57" s="70"/>
      <c r="D57" s="288"/>
      <c r="E57" s="70"/>
      <c r="F57" s="70"/>
      <c r="G57" s="70"/>
      <c r="H57" s="288"/>
      <c r="I57" s="70"/>
      <c r="J57" s="70"/>
      <c r="K57" s="70"/>
      <c r="L57" s="508"/>
      <c r="M57" s="488"/>
    </row>
    <row r="58" spans="1:13" ht="3.75" customHeight="1">
      <c r="A58" s="42"/>
      <c r="B58" s="70"/>
      <c r="C58" s="70"/>
      <c r="D58" s="288"/>
      <c r="E58" s="70"/>
      <c r="F58" s="70"/>
      <c r="G58" s="70"/>
      <c r="H58" s="288"/>
      <c r="I58" s="70"/>
      <c r="J58" s="70"/>
      <c r="K58" s="70"/>
      <c r="L58" s="508"/>
      <c r="M58" s="488"/>
    </row>
    <row r="59" spans="1:13" ht="14.1" customHeight="1">
      <c r="A59" s="52" t="s">
        <v>94</v>
      </c>
      <c r="B59" s="59"/>
      <c r="C59" s="59"/>
      <c r="D59" s="285"/>
      <c r="E59" s="59"/>
      <c r="F59" s="59"/>
      <c r="G59" s="59"/>
      <c r="H59" s="285"/>
      <c r="I59" s="59"/>
      <c r="J59" s="59"/>
      <c r="K59" s="59"/>
      <c r="L59" s="507"/>
      <c r="M59" s="487"/>
    </row>
    <row r="60" spans="1:13" ht="14.1" customHeight="1">
      <c r="A60" s="43"/>
      <c r="B60" s="56"/>
      <c r="C60" s="56"/>
      <c r="D60" s="288"/>
      <c r="E60" s="56"/>
      <c r="F60" s="56"/>
      <c r="G60" s="56"/>
      <c r="H60" s="288"/>
      <c r="I60" s="56"/>
      <c r="J60" s="56"/>
      <c r="K60" s="56"/>
      <c r="L60" s="508"/>
      <c r="M60" s="488"/>
    </row>
    <row r="61" spans="1:13" ht="14.1" customHeight="1">
      <c r="A61" s="43" t="s">
        <v>251</v>
      </c>
      <c r="B61" s="73">
        <v>1.0444200385356455</v>
      </c>
      <c r="C61" s="73">
        <v>1.0446488439306358</v>
      </c>
      <c r="D61" s="273">
        <v>1.087</v>
      </c>
      <c r="E61" s="73">
        <v>1.0580000000000001</v>
      </c>
      <c r="F61" s="73">
        <v>1.0629999999999999</v>
      </c>
      <c r="G61" s="73">
        <v>1.0649999999999999</v>
      </c>
      <c r="H61" s="273">
        <v>1.1080000000000001</v>
      </c>
      <c r="I61" s="73">
        <v>1.0609999999999999</v>
      </c>
      <c r="J61" s="73">
        <v>1.0389999999999999</v>
      </c>
      <c r="K61" s="73">
        <v>1.03131021194605</v>
      </c>
      <c r="L61" s="522">
        <v>1.1040462427745665</v>
      </c>
      <c r="M61" s="502"/>
    </row>
    <row r="62" spans="1:13" ht="14.1" customHeight="1">
      <c r="A62" s="43" t="s">
        <v>252</v>
      </c>
      <c r="B62" s="73">
        <v>0.47882775516830428</v>
      </c>
      <c r="C62" s="73">
        <v>0.48306743560977566</v>
      </c>
      <c r="D62" s="273">
        <v>0.505</v>
      </c>
      <c r="E62" s="73">
        <v>0.502</v>
      </c>
      <c r="F62" s="73">
        <v>0.49399999999999999</v>
      </c>
      <c r="G62" s="73">
        <v>0.48599999999999999</v>
      </c>
      <c r="H62" s="273">
        <v>0.49299999999999999</v>
      </c>
      <c r="I62" s="73">
        <v>0.48599999999999999</v>
      </c>
      <c r="J62" s="73">
        <v>0.48599999999999999</v>
      </c>
      <c r="K62" s="73">
        <v>0.48388603456328816</v>
      </c>
      <c r="L62" s="522">
        <v>0.48952879581151831</v>
      </c>
      <c r="M62" s="502"/>
    </row>
    <row r="63" spans="1:13" ht="14.1" customHeight="1">
      <c r="A63" s="49" t="s">
        <v>95</v>
      </c>
      <c r="B63" s="72">
        <v>1218112</v>
      </c>
      <c r="C63" s="72">
        <v>1220698</v>
      </c>
      <c r="D63" s="277">
        <v>1280724</v>
      </c>
      <c r="E63" s="72">
        <v>1257887</v>
      </c>
      <c r="F63" s="72">
        <v>1232970</v>
      </c>
      <c r="G63" s="72">
        <v>1209184</v>
      </c>
      <c r="H63" s="277">
        <v>1253883</v>
      </c>
      <c r="I63" s="72">
        <v>1203228</v>
      </c>
      <c r="J63" s="72">
        <v>1174266</v>
      </c>
      <c r="K63" s="72">
        <v>1172368</v>
      </c>
      <c r="L63" s="517">
        <v>1236623</v>
      </c>
      <c r="M63" s="497"/>
    </row>
    <row r="64" spans="1:13" ht="14.1" customHeight="1">
      <c r="A64" s="50" t="s">
        <v>96</v>
      </c>
      <c r="B64" s="70">
        <v>0.38495064493248571</v>
      </c>
      <c r="C64" s="70">
        <v>0.39631669749602277</v>
      </c>
      <c r="D64" s="288">
        <v>0.39331133604629737</v>
      </c>
      <c r="E64" s="70">
        <v>0.41899999999999998</v>
      </c>
      <c r="F64" s="70">
        <v>0.44400000000000001</v>
      </c>
      <c r="G64" s="70">
        <v>0.45700000000000002</v>
      </c>
      <c r="H64" s="288">
        <v>0.44600000000000001</v>
      </c>
      <c r="I64" s="70">
        <v>0.47199999999999998</v>
      </c>
      <c r="J64" s="70">
        <v>0.48899999999999999</v>
      </c>
      <c r="K64" s="70">
        <v>0.4985713372675174</v>
      </c>
      <c r="L64" s="508">
        <v>0.4789542145702213</v>
      </c>
      <c r="M64" s="488"/>
    </row>
    <row r="65" spans="1:13" ht="14.1" customHeight="1">
      <c r="A65" s="43" t="s">
        <v>104</v>
      </c>
      <c r="B65" s="74">
        <v>206.65441249010573</v>
      </c>
      <c r="C65" s="74">
        <v>219.10311406363144</v>
      </c>
      <c r="D65" s="272">
        <v>218.40902640618029</v>
      </c>
      <c r="E65" s="74">
        <v>216</v>
      </c>
      <c r="F65" s="74">
        <v>208</v>
      </c>
      <c r="G65" s="74">
        <v>221</v>
      </c>
      <c r="H65" s="272">
        <v>221</v>
      </c>
      <c r="I65" s="74">
        <v>227</v>
      </c>
      <c r="J65" s="74">
        <v>219</v>
      </c>
      <c r="K65" s="74">
        <v>234</v>
      </c>
      <c r="L65" s="523">
        <v>225</v>
      </c>
      <c r="M65" s="503"/>
    </row>
    <row r="66" spans="1:13" ht="14.1" customHeight="1">
      <c r="A66" s="43" t="s">
        <v>97</v>
      </c>
      <c r="B66" s="72">
        <v>1575.7833505221486</v>
      </c>
      <c r="C66" s="72">
        <v>1634.1902978304522</v>
      </c>
      <c r="D66" s="277">
        <v>1815.57601205371</v>
      </c>
      <c r="E66" s="72">
        <v>1648</v>
      </c>
      <c r="F66" s="72">
        <v>1603</v>
      </c>
      <c r="G66" s="72">
        <v>1679</v>
      </c>
      <c r="H66" s="277">
        <v>1823</v>
      </c>
      <c r="I66" s="72">
        <v>1655</v>
      </c>
      <c r="J66" s="72">
        <v>1738</v>
      </c>
      <c r="K66" s="72">
        <v>1837.0311999999999</v>
      </c>
      <c r="L66" s="517">
        <v>2038.2071706165275</v>
      </c>
      <c r="M66" s="497"/>
    </row>
    <row r="67" spans="1:13" ht="14.1" customHeight="1">
      <c r="A67" s="43"/>
      <c r="B67" s="70"/>
      <c r="C67" s="70"/>
      <c r="D67" s="288"/>
      <c r="E67" s="70"/>
      <c r="F67" s="70"/>
      <c r="G67" s="70"/>
      <c r="H67" s="288"/>
      <c r="I67" s="70"/>
      <c r="J67" s="70"/>
      <c r="K67" s="70"/>
      <c r="L67" s="508"/>
      <c r="M67" s="488"/>
    </row>
    <row r="68" spans="1:13" ht="14.1" customHeight="1">
      <c r="A68" s="52" t="s">
        <v>79</v>
      </c>
      <c r="B68" s="55"/>
      <c r="C68" s="55"/>
      <c r="D68" s="285"/>
      <c r="E68" s="55"/>
      <c r="F68" s="55"/>
      <c r="G68" s="55"/>
      <c r="H68" s="285"/>
      <c r="I68" s="55"/>
      <c r="J68" s="55"/>
      <c r="K68" s="55"/>
      <c r="L68" s="507"/>
      <c r="M68" s="487"/>
    </row>
    <row r="69" spans="1:13" ht="14.1" customHeight="1">
      <c r="A69" s="42"/>
      <c r="B69" s="56"/>
      <c r="C69" s="56"/>
      <c r="D69" s="288"/>
      <c r="E69" s="56"/>
      <c r="F69" s="56"/>
      <c r="G69" s="56"/>
      <c r="H69" s="288"/>
      <c r="I69" s="56"/>
      <c r="J69" s="56"/>
      <c r="K69" s="56"/>
      <c r="L69" s="508"/>
      <c r="M69" s="488"/>
    </row>
    <row r="70" spans="1:13" ht="14.1" customHeight="1">
      <c r="A70" s="51" t="s">
        <v>103</v>
      </c>
      <c r="B70" s="70"/>
      <c r="C70" s="70"/>
      <c r="D70" s="288"/>
      <c r="E70" s="70"/>
      <c r="F70" s="70"/>
      <c r="G70" s="70"/>
      <c r="H70" s="288"/>
      <c r="I70" s="70"/>
      <c r="J70" s="70"/>
      <c r="K70" s="70"/>
      <c r="L70" s="508"/>
      <c r="M70" s="488"/>
    </row>
    <row r="71" spans="1:13" ht="14.1" customHeight="1">
      <c r="A71" s="42" t="s">
        <v>105</v>
      </c>
      <c r="B71" s="70">
        <v>0.112</v>
      </c>
      <c r="C71" s="70">
        <v>0.10999470134874759</v>
      </c>
      <c r="D71" s="288">
        <v>0.10910741811175337</v>
      </c>
      <c r="E71" s="70">
        <v>0.108</v>
      </c>
      <c r="F71" s="70">
        <v>0.107</v>
      </c>
      <c r="G71" s="70">
        <v>0.106</v>
      </c>
      <c r="H71" s="288" t="s">
        <v>238</v>
      </c>
      <c r="I71" s="70">
        <v>0.105</v>
      </c>
      <c r="J71" s="70">
        <v>0.104</v>
      </c>
      <c r="K71" s="70">
        <v>0.10456242600856024</v>
      </c>
      <c r="L71" s="508">
        <v>0.10444595689204798</v>
      </c>
      <c r="M71" s="488"/>
    </row>
    <row r="72" spans="1:13" ht="14.1" customHeight="1">
      <c r="A72" s="126" t="s">
        <v>167</v>
      </c>
      <c r="B72" s="71">
        <v>221245</v>
      </c>
      <c r="C72" s="71">
        <v>219502</v>
      </c>
      <c r="D72" s="275">
        <v>219564</v>
      </c>
      <c r="E72" s="71">
        <v>216832</v>
      </c>
      <c r="F72" s="71">
        <v>213938</v>
      </c>
      <c r="G72" s="71">
        <v>212522</v>
      </c>
      <c r="H72" s="275">
        <v>210858</v>
      </c>
      <c r="I72" s="71">
        <v>210889</v>
      </c>
      <c r="J72" s="71">
        <v>209039</v>
      </c>
      <c r="K72" s="71">
        <v>209562</v>
      </c>
      <c r="L72" s="520">
        <v>210333</v>
      </c>
      <c r="M72" s="500"/>
    </row>
    <row r="73" spans="1:13" ht="14.1" customHeight="1">
      <c r="A73" s="135" t="s">
        <v>168</v>
      </c>
      <c r="B73" s="71">
        <v>48352</v>
      </c>
      <c r="C73" s="71">
        <v>44538.932576666593</v>
      </c>
      <c r="D73" s="275">
        <v>41934.265169999999</v>
      </c>
      <c r="E73" s="71">
        <v>41543.524563333303</v>
      </c>
      <c r="F73" s="71">
        <v>40245</v>
      </c>
      <c r="G73" s="71">
        <v>37553</v>
      </c>
      <c r="H73" s="275">
        <v>36975.425333333391</v>
      </c>
      <c r="I73" s="71">
        <v>37088</v>
      </c>
      <c r="J73" s="71">
        <v>36056</v>
      </c>
      <c r="K73" s="71">
        <v>34074.463000000003</v>
      </c>
      <c r="L73" s="520">
        <v>32767.54694</v>
      </c>
      <c r="M73" s="500"/>
    </row>
    <row r="74" spans="1:13" ht="14.1" customHeight="1">
      <c r="A74" s="118"/>
      <c r="B74" s="70"/>
      <c r="C74" s="70"/>
      <c r="D74" s="288"/>
      <c r="E74" s="70"/>
      <c r="F74" s="70"/>
      <c r="G74" s="70"/>
      <c r="H74" s="288"/>
      <c r="I74" s="70"/>
      <c r="J74" s="70"/>
      <c r="K74" s="70"/>
      <c r="L74" s="508"/>
      <c r="M74" s="488"/>
    </row>
    <row r="75" spans="1:13" ht="14.1" customHeight="1">
      <c r="A75" s="51" t="s">
        <v>106</v>
      </c>
      <c r="B75" s="70"/>
      <c r="C75" s="70"/>
      <c r="D75" s="288"/>
      <c r="E75" s="70"/>
      <c r="F75" s="70"/>
      <c r="G75" s="70"/>
      <c r="H75" s="288"/>
      <c r="I75" s="70"/>
      <c r="J75" s="70"/>
      <c r="K75" s="70"/>
      <c r="L75" s="508"/>
      <c r="M75" s="488"/>
    </row>
    <row r="76" spans="1:13" ht="14.1" customHeight="1">
      <c r="A76" s="47" t="s">
        <v>261</v>
      </c>
      <c r="B76" s="75">
        <v>164360</v>
      </c>
      <c r="C76" s="75">
        <v>164970</v>
      </c>
      <c r="D76" s="289">
        <v>166319</v>
      </c>
      <c r="E76" s="75">
        <v>165770</v>
      </c>
      <c r="F76" s="75">
        <v>165002</v>
      </c>
      <c r="G76" s="75">
        <v>165859</v>
      </c>
      <c r="H76" s="289">
        <v>166622</v>
      </c>
      <c r="I76" s="75">
        <v>168552</v>
      </c>
      <c r="J76" s="75">
        <v>168608</v>
      </c>
      <c r="K76" s="75">
        <v>171321</v>
      </c>
      <c r="L76" s="519">
        <v>174744</v>
      </c>
      <c r="M76" s="499"/>
    </row>
    <row r="77" spans="1:13" ht="14.1" customHeight="1">
      <c r="A77" s="47" t="s">
        <v>262</v>
      </c>
      <c r="B77" s="75">
        <v>24287</v>
      </c>
      <c r="C77" s="75">
        <v>23731</v>
      </c>
      <c r="D77" s="289">
        <v>23806</v>
      </c>
      <c r="E77" s="75">
        <v>23678</v>
      </c>
      <c r="F77" s="75">
        <v>24018</v>
      </c>
      <c r="G77" s="75">
        <v>23798</v>
      </c>
      <c r="H77" s="289">
        <v>22851</v>
      </c>
      <c r="I77" s="75">
        <v>20965</v>
      </c>
      <c r="J77" s="75">
        <v>19110</v>
      </c>
      <c r="K77" s="75">
        <v>18608</v>
      </c>
      <c r="L77" s="519">
        <v>18012</v>
      </c>
      <c r="M77" s="499"/>
    </row>
    <row r="78" spans="1:13" ht="14.1" customHeight="1">
      <c r="A78" s="43" t="s">
        <v>178</v>
      </c>
      <c r="B78" s="71">
        <v>188647</v>
      </c>
      <c r="C78" s="71">
        <v>188701</v>
      </c>
      <c r="D78" s="275">
        <v>190125</v>
      </c>
      <c r="E78" s="71">
        <v>189448</v>
      </c>
      <c r="F78" s="71">
        <v>189020</v>
      </c>
      <c r="G78" s="71">
        <v>189657</v>
      </c>
      <c r="H78" s="275">
        <v>189473</v>
      </c>
      <c r="I78" s="71">
        <v>189517</v>
      </c>
      <c r="J78" s="71">
        <f>SUM(J76:J77)</f>
        <v>187718</v>
      </c>
      <c r="K78" s="71">
        <v>189929</v>
      </c>
      <c r="L78" s="520">
        <v>192756</v>
      </c>
      <c r="M78" s="500"/>
    </row>
    <row r="79" spans="1:13" ht="14.1" customHeight="1">
      <c r="A79" s="60" t="s">
        <v>107</v>
      </c>
      <c r="B79" s="76">
        <v>104203</v>
      </c>
      <c r="C79" s="76">
        <v>105432</v>
      </c>
      <c r="D79" s="271">
        <v>106726</v>
      </c>
      <c r="E79" s="76">
        <v>107672</v>
      </c>
      <c r="F79" s="76">
        <v>110797</v>
      </c>
      <c r="G79" s="76">
        <v>112436</v>
      </c>
      <c r="H79" s="271">
        <v>114205</v>
      </c>
      <c r="I79" s="76">
        <v>117481</v>
      </c>
      <c r="J79" s="76">
        <v>119094</v>
      </c>
      <c r="K79" s="76">
        <v>121734</v>
      </c>
      <c r="L79" s="524">
        <v>124113</v>
      </c>
      <c r="M79" s="504"/>
    </row>
    <row r="80" spans="1:13" ht="14.1" customHeight="1">
      <c r="A80" s="256"/>
      <c r="B80" s="243"/>
      <c r="C80" s="243"/>
      <c r="D80" s="243"/>
      <c r="E80" s="243"/>
      <c r="F80" s="243"/>
      <c r="G80" s="243"/>
      <c r="H80" s="243"/>
      <c r="I80" s="243"/>
      <c r="J80" s="243"/>
    </row>
    <row r="81" spans="1:10" ht="14.1" customHeight="1">
      <c r="A81" s="42" t="s">
        <v>166</v>
      </c>
      <c r="C81" s="67"/>
      <c r="D81" s="67"/>
      <c r="E81" s="67"/>
      <c r="G81" s="67"/>
      <c r="H81" s="67"/>
      <c r="I81" s="67"/>
    </row>
    <row r="82" spans="1:10" ht="14.1" customHeight="1">
      <c r="A82" s="42" t="s">
        <v>246</v>
      </c>
      <c r="C82" s="67"/>
      <c r="D82" s="67"/>
      <c r="E82" s="67"/>
      <c r="G82" s="67"/>
      <c r="H82" s="67"/>
      <c r="I82" s="67"/>
    </row>
    <row r="83" spans="1:10" ht="14.1" customHeight="1">
      <c r="A83" s="42" t="s">
        <v>247</v>
      </c>
      <c r="C83" s="67"/>
      <c r="D83" s="67"/>
      <c r="E83" s="67"/>
      <c r="G83" s="67"/>
      <c r="H83" s="67"/>
      <c r="I83" s="67"/>
    </row>
    <row r="84" spans="1:10" ht="14.1" customHeight="1">
      <c r="A84" s="42" t="s">
        <v>248</v>
      </c>
      <c r="C84" s="67"/>
      <c r="D84" s="67"/>
      <c r="E84" s="67"/>
      <c r="G84" s="67"/>
      <c r="H84" s="67"/>
      <c r="I84" s="67"/>
    </row>
    <row r="85" spans="1:10" ht="14.1" customHeight="1">
      <c r="A85" s="42" t="s">
        <v>269</v>
      </c>
      <c r="C85" s="67"/>
      <c r="D85" s="67"/>
      <c r="E85" s="67"/>
      <c r="G85" s="67"/>
      <c r="H85" s="67"/>
      <c r="I85" s="67"/>
    </row>
    <row r="86" spans="1:10" ht="14.1" customHeight="1">
      <c r="A86" s="42"/>
      <c r="C86" s="42"/>
      <c r="D86" s="42"/>
      <c r="E86" s="42"/>
      <c r="G86" s="42"/>
      <c r="H86" s="42"/>
      <c r="I86" s="42"/>
    </row>
    <row r="87" spans="1:10" ht="14.1" customHeight="1">
      <c r="A87" s="42"/>
      <c r="C87" s="42"/>
      <c r="D87" s="42"/>
      <c r="E87" s="42"/>
      <c r="G87" s="42"/>
      <c r="H87" s="42"/>
      <c r="I87" s="42"/>
    </row>
    <row r="88" spans="1:10" ht="14.1" customHeight="1">
      <c r="A88" s="134"/>
      <c r="B88" s="209"/>
      <c r="C88" s="134"/>
      <c r="D88" s="134"/>
      <c r="E88" s="134"/>
      <c r="F88" s="209"/>
      <c r="G88" s="134"/>
      <c r="H88" s="134"/>
      <c r="I88" s="134"/>
      <c r="J88" s="209"/>
    </row>
    <row r="89" spans="1:10" ht="14.1" customHeight="1">
      <c r="A89" s="134"/>
      <c r="B89" s="209"/>
      <c r="C89" s="134"/>
      <c r="D89" s="134"/>
      <c r="E89" s="134"/>
      <c r="F89" s="209"/>
      <c r="G89" s="134"/>
      <c r="H89" s="134"/>
      <c r="I89" s="134"/>
      <c r="J89" s="209"/>
    </row>
    <row r="90" spans="1:10" ht="14.1" customHeight="1">
      <c r="A90" s="134"/>
      <c r="B90" s="209"/>
      <c r="C90" s="134"/>
      <c r="D90" s="134"/>
      <c r="E90" s="134"/>
      <c r="F90" s="209"/>
      <c r="G90" s="134"/>
      <c r="H90" s="134"/>
      <c r="I90" s="134"/>
      <c r="J90" s="209"/>
    </row>
    <row r="91" spans="1:10" ht="14.1" customHeight="1">
      <c r="A91" s="249"/>
      <c r="B91" s="239"/>
      <c r="C91" s="239"/>
      <c r="D91" s="239"/>
      <c r="E91" s="239"/>
      <c r="F91" s="239"/>
      <c r="G91" s="239"/>
      <c r="H91" s="239"/>
      <c r="I91" s="239"/>
      <c r="J91" s="239"/>
    </row>
    <row r="92" spans="1:10" ht="14.1" customHeight="1">
      <c r="A92" s="259"/>
      <c r="B92" s="239"/>
      <c r="C92" s="239"/>
      <c r="D92" s="239"/>
      <c r="E92" s="239"/>
      <c r="F92" s="239"/>
      <c r="G92" s="239"/>
      <c r="H92" s="239"/>
      <c r="I92" s="239"/>
      <c r="J92" s="239"/>
    </row>
    <row r="93" spans="1:10" ht="14.1" customHeight="1">
      <c r="A93" s="190"/>
      <c r="B93" s="237"/>
      <c r="C93" s="237"/>
      <c r="D93" s="237"/>
      <c r="E93" s="237"/>
      <c r="F93" s="237"/>
      <c r="G93" s="237"/>
      <c r="H93" s="237"/>
      <c r="I93" s="237"/>
      <c r="J93" s="237"/>
    </row>
    <row r="94" spans="1:10" ht="14.1" customHeight="1">
      <c r="A94" s="242"/>
      <c r="B94" s="237"/>
      <c r="C94" s="237"/>
      <c r="D94" s="237"/>
      <c r="E94" s="237"/>
      <c r="F94" s="237"/>
      <c r="G94" s="237"/>
      <c r="H94" s="237"/>
      <c r="I94" s="237"/>
      <c r="J94" s="237"/>
    </row>
    <row r="95" spans="1:10" ht="14.1" customHeight="1">
      <c r="A95" s="242"/>
      <c r="B95" s="239"/>
      <c r="C95" s="239"/>
      <c r="D95" s="239"/>
      <c r="E95" s="239"/>
      <c r="F95" s="239"/>
      <c r="G95" s="239"/>
      <c r="H95" s="239"/>
      <c r="I95" s="239"/>
      <c r="J95" s="239"/>
    </row>
    <row r="96" spans="1:10" ht="14.1" customHeight="1">
      <c r="A96" s="267"/>
      <c r="B96" s="239"/>
      <c r="C96" s="239"/>
      <c r="D96" s="239"/>
      <c r="E96" s="239"/>
      <c r="F96" s="239"/>
      <c r="G96" s="239"/>
      <c r="H96" s="239"/>
      <c r="I96" s="239"/>
      <c r="J96" s="239"/>
    </row>
    <row r="97" spans="1:10" ht="14.1" customHeight="1">
      <c r="A97" s="254"/>
      <c r="B97" s="269"/>
      <c r="C97" s="269"/>
      <c r="D97" s="269"/>
      <c r="E97" s="269"/>
      <c r="F97" s="269"/>
      <c r="G97" s="269"/>
      <c r="H97" s="269"/>
      <c r="I97" s="269"/>
      <c r="J97" s="269"/>
    </row>
    <row r="98" spans="1:10" ht="14.1" customHeight="1">
      <c r="A98" s="190"/>
      <c r="B98" s="261"/>
      <c r="C98" s="261"/>
      <c r="D98" s="261"/>
      <c r="E98" s="261"/>
      <c r="F98" s="261"/>
      <c r="G98" s="261"/>
      <c r="H98" s="261"/>
      <c r="I98" s="261"/>
      <c r="J98" s="261"/>
    </row>
    <row r="99" spans="1:10" ht="14.1" customHeight="1">
      <c r="A99" s="190"/>
      <c r="B99" s="261"/>
      <c r="C99" s="261"/>
      <c r="D99" s="261"/>
      <c r="E99" s="261"/>
      <c r="F99" s="261"/>
      <c r="G99" s="261"/>
      <c r="H99" s="261"/>
      <c r="I99" s="261"/>
      <c r="J99" s="261"/>
    </row>
    <row r="100" spans="1:10" ht="14.1" customHeight="1">
      <c r="A100" s="134"/>
      <c r="B100" s="209"/>
      <c r="C100" s="134"/>
      <c r="D100" s="134"/>
      <c r="E100" s="134"/>
      <c r="F100" s="209"/>
      <c r="G100" s="134"/>
      <c r="H100" s="134"/>
      <c r="I100" s="134"/>
      <c r="J100" s="209"/>
    </row>
    <row r="101" spans="1:10" ht="14.1" customHeight="1">
      <c r="A101" s="134"/>
      <c r="B101" s="209"/>
      <c r="C101" s="134"/>
      <c r="D101" s="134"/>
      <c r="E101" s="134"/>
      <c r="F101" s="209"/>
      <c r="G101" s="134"/>
      <c r="H101" s="134"/>
      <c r="I101" s="134"/>
      <c r="J101" s="209"/>
    </row>
    <row r="102" spans="1:10" ht="14.1" customHeight="1">
      <c r="A102" s="134"/>
      <c r="B102" s="209"/>
      <c r="C102" s="134"/>
      <c r="D102" s="134"/>
      <c r="E102" s="134"/>
      <c r="F102" s="209"/>
      <c r="G102" s="134"/>
      <c r="H102" s="134"/>
      <c r="I102" s="134"/>
      <c r="J102" s="209"/>
    </row>
    <row r="103" spans="1:10" ht="14.1" customHeight="1">
      <c r="A103" s="134"/>
      <c r="B103" s="209"/>
      <c r="C103" s="134"/>
      <c r="D103" s="134"/>
      <c r="E103" s="134"/>
      <c r="F103" s="209"/>
      <c r="G103" s="134"/>
      <c r="H103" s="134"/>
      <c r="I103" s="134"/>
      <c r="J103" s="209"/>
    </row>
    <row r="104" spans="1:10" ht="14.1" customHeight="1">
      <c r="A104" s="134"/>
      <c r="B104" s="209"/>
      <c r="C104" s="134"/>
      <c r="D104" s="134"/>
      <c r="E104" s="134"/>
      <c r="F104" s="209"/>
      <c r="G104" s="134"/>
      <c r="H104" s="134"/>
      <c r="I104" s="134"/>
      <c r="J104" s="209"/>
    </row>
    <row r="105" spans="1:10" ht="14.1" customHeight="1">
      <c r="A105" s="134"/>
      <c r="B105" s="209"/>
      <c r="C105" s="134"/>
      <c r="D105" s="134"/>
      <c r="E105" s="134"/>
      <c r="F105" s="209"/>
      <c r="G105" s="134"/>
      <c r="H105" s="134"/>
      <c r="I105" s="134"/>
      <c r="J105" s="209"/>
    </row>
    <row r="106" spans="1:10" ht="14.1" customHeight="1">
      <c r="A106" s="134"/>
      <c r="B106" s="209"/>
      <c r="C106" s="134"/>
      <c r="D106" s="134"/>
      <c r="E106" s="134"/>
      <c r="F106" s="209"/>
      <c r="G106" s="134"/>
      <c r="H106" s="134"/>
      <c r="I106" s="134"/>
      <c r="J106" s="209"/>
    </row>
    <row r="107" spans="1:10" ht="14.1" customHeight="1">
      <c r="A107" s="134"/>
      <c r="B107" s="209"/>
      <c r="C107" s="134"/>
      <c r="D107" s="134"/>
      <c r="E107" s="134"/>
      <c r="F107" s="209"/>
      <c r="G107" s="134"/>
      <c r="H107" s="134"/>
      <c r="I107" s="134"/>
      <c r="J107" s="209"/>
    </row>
    <row r="108" spans="1:10" ht="14.1" customHeight="1">
      <c r="A108" s="134"/>
      <c r="B108" s="209"/>
      <c r="C108" s="134"/>
      <c r="D108" s="134"/>
      <c r="E108" s="134"/>
      <c r="F108" s="209"/>
      <c r="G108" s="134"/>
      <c r="H108" s="134"/>
      <c r="I108" s="134"/>
      <c r="J108" s="209"/>
    </row>
    <row r="109" spans="1:10" ht="14.1" customHeight="1">
      <c r="A109" s="134"/>
      <c r="B109" s="209"/>
      <c r="C109" s="134"/>
      <c r="D109" s="134"/>
      <c r="E109" s="134"/>
      <c r="F109" s="209"/>
      <c r="G109" s="134"/>
      <c r="H109" s="134"/>
      <c r="I109" s="134"/>
      <c r="J109" s="209"/>
    </row>
    <row r="110" spans="1:10" ht="14.1" customHeight="1">
      <c r="A110" s="134"/>
      <c r="B110" s="209"/>
      <c r="C110" s="134"/>
      <c r="D110" s="134"/>
      <c r="E110" s="134"/>
      <c r="F110" s="209"/>
      <c r="G110" s="134"/>
      <c r="H110" s="134"/>
      <c r="I110" s="134"/>
      <c r="J110" s="209"/>
    </row>
    <row r="111" spans="1:10" ht="14.1" customHeight="1">
      <c r="A111" s="134"/>
      <c r="B111" s="209"/>
      <c r="C111" s="134"/>
      <c r="D111" s="134"/>
      <c r="E111" s="134"/>
      <c r="F111" s="209"/>
      <c r="G111" s="134"/>
      <c r="H111" s="134"/>
      <c r="I111" s="134"/>
      <c r="J111" s="209"/>
    </row>
    <row r="112" spans="1:10" ht="14.1" customHeight="1">
      <c r="A112" s="134"/>
      <c r="B112" s="209"/>
      <c r="C112" s="134"/>
      <c r="D112" s="134"/>
      <c r="E112" s="134"/>
      <c r="F112" s="209"/>
      <c r="G112" s="134"/>
      <c r="H112" s="134"/>
      <c r="I112" s="134"/>
      <c r="J112" s="209"/>
    </row>
    <row r="113" spans="1:9" ht="14.1" customHeight="1">
      <c r="A113" s="42"/>
      <c r="C113" s="42"/>
      <c r="D113" s="42"/>
      <c r="E113" s="42"/>
      <c r="G113" s="42"/>
      <c r="H113" s="42"/>
      <c r="I113" s="42"/>
    </row>
    <row r="114" spans="1:9" ht="14.1" customHeight="1">
      <c r="A114" s="42"/>
      <c r="C114" s="42"/>
      <c r="D114" s="42"/>
      <c r="E114" s="42"/>
      <c r="G114" s="42"/>
      <c r="H114" s="42"/>
      <c r="I114" s="42"/>
    </row>
    <row r="115" spans="1:9" ht="14.1" customHeight="1">
      <c r="A115" s="42"/>
      <c r="C115" s="42"/>
      <c r="D115" s="42"/>
      <c r="E115" s="42"/>
      <c r="G115" s="42"/>
      <c r="H115" s="42"/>
      <c r="I115" s="42"/>
    </row>
    <row r="116" spans="1:9" ht="14.1" customHeight="1">
      <c r="A116" s="42"/>
      <c r="C116" s="42"/>
      <c r="D116" s="42"/>
      <c r="E116" s="42"/>
      <c r="G116" s="42"/>
      <c r="H116" s="42"/>
      <c r="I116" s="42"/>
    </row>
    <row r="117" spans="1:9" ht="14.1" customHeight="1">
      <c r="A117" s="42"/>
      <c r="C117" s="42"/>
      <c r="D117" s="42"/>
      <c r="E117" s="42"/>
      <c r="G117" s="42"/>
      <c r="H117" s="42"/>
      <c r="I117" s="42"/>
    </row>
    <row r="118" spans="1:9" ht="14.1" customHeight="1">
      <c r="A118" s="43"/>
      <c r="C118" s="43"/>
      <c r="D118" s="43"/>
      <c r="E118" s="43"/>
      <c r="G118" s="43"/>
      <c r="H118" s="43"/>
      <c r="I118" s="43"/>
    </row>
    <row r="119" spans="1:9" ht="14.1" customHeight="1">
      <c r="A119" s="42"/>
      <c r="C119" s="42"/>
      <c r="D119" s="42"/>
      <c r="E119" s="42"/>
      <c r="G119" s="42"/>
      <c r="H119" s="42"/>
      <c r="I119" s="42"/>
    </row>
    <row r="120" spans="1:9" ht="14.1" customHeight="1">
      <c r="A120" s="42"/>
      <c r="C120" s="42"/>
      <c r="D120" s="42"/>
      <c r="E120" s="42"/>
      <c r="G120" s="42"/>
      <c r="H120" s="42"/>
      <c r="I120" s="42"/>
    </row>
    <row r="121" spans="1:9" ht="14.1" customHeight="1">
      <c r="A121" s="42"/>
      <c r="C121" s="42"/>
      <c r="D121" s="42"/>
      <c r="E121" s="42"/>
      <c r="G121" s="42"/>
      <c r="H121" s="42"/>
      <c r="I121" s="42"/>
    </row>
    <row r="122" spans="1:9" ht="14.1" customHeight="1">
      <c r="A122" s="42"/>
      <c r="C122" s="42"/>
      <c r="D122" s="42"/>
      <c r="E122" s="42"/>
      <c r="G122" s="42"/>
      <c r="H122" s="42"/>
      <c r="I122" s="42"/>
    </row>
    <row r="123" spans="1:9" ht="14.1" customHeight="1">
      <c r="A123" s="42"/>
      <c r="C123" s="42"/>
      <c r="D123" s="42"/>
      <c r="E123" s="42"/>
      <c r="G123" s="42"/>
      <c r="H123" s="42"/>
      <c r="I123" s="42"/>
    </row>
    <row r="124" spans="1:9" ht="14.1" customHeight="1">
      <c r="A124" s="42"/>
      <c r="C124" s="42"/>
      <c r="D124" s="42"/>
      <c r="E124" s="42"/>
      <c r="G124" s="42"/>
      <c r="H124" s="42"/>
      <c r="I124" s="42"/>
    </row>
    <row r="125" spans="1:9" ht="14.1" customHeight="1">
      <c r="A125" s="43"/>
      <c r="C125" s="43"/>
      <c r="D125" s="43"/>
      <c r="E125" s="43"/>
      <c r="G125" s="43"/>
      <c r="H125" s="43"/>
      <c r="I125" s="43"/>
    </row>
    <row r="126" spans="1:9" ht="14.1" customHeight="1">
      <c r="A126" s="43"/>
      <c r="C126" s="43"/>
      <c r="D126" s="43"/>
      <c r="E126" s="43"/>
      <c r="G126" s="43"/>
      <c r="H126" s="43"/>
      <c r="I126" s="43"/>
    </row>
    <row r="127" spans="1:9" ht="14.1" customHeight="1">
      <c r="A127" s="45"/>
      <c r="C127" s="45"/>
      <c r="D127" s="45"/>
      <c r="E127" s="45"/>
      <c r="G127" s="45"/>
      <c r="H127" s="45"/>
      <c r="I127" s="45"/>
    </row>
    <row r="128" spans="1:9" ht="14.1" customHeight="1">
      <c r="A128" s="46"/>
      <c r="C128" s="46"/>
      <c r="D128" s="46"/>
      <c r="E128" s="46"/>
      <c r="G128" s="46"/>
      <c r="H128" s="46"/>
      <c r="I128" s="46"/>
    </row>
    <row r="129" spans="1:9" ht="14.1" customHeight="1">
      <c r="A129" s="46"/>
      <c r="C129" s="46"/>
      <c r="D129" s="46"/>
      <c r="E129" s="46"/>
      <c r="G129" s="46"/>
      <c r="H129" s="46"/>
      <c r="I129" s="46"/>
    </row>
    <row r="130" spans="1:9" ht="14.1" customHeight="1">
      <c r="A130" s="44"/>
      <c r="C130" s="44"/>
      <c r="D130" s="44"/>
      <c r="E130" s="44"/>
      <c r="G130" s="44"/>
      <c r="H130" s="44"/>
      <c r="I130" s="44"/>
    </row>
    <row r="131" spans="1:9" ht="14.1" customHeight="1">
      <c r="A131" s="8"/>
      <c r="C131" s="8"/>
      <c r="D131" s="8"/>
      <c r="E131" s="8"/>
      <c r="G131" s="8"/>
      <c r="H131" s="8"/>
      <c r="I131" s="8"/>
    </row>
    <row r="132" spans="1:9" ht="14.1" customHeight="1">
      <c r="A132" s="8"/>
      <c r="C132" s="8"/>
      <c r="D132" s="8"/>
      <c r="E132" s="8"/>
      <c r="G132" s="8"/>
      <c r="H132" s="8"/>
      <c r="I132" s="8"/>
    </row>
    <row r="133" spans="1:9" ht="14.1" customHeight="1">
      <c r="A133" s="42"/>
      <c r="C133" s="42"/>
      <c r="D133" s="42"/>
      <c r="E133" s="42"/>
      <c r="G133" s="42"/>
      <c r="H133" s="42"/>
      <c r="I133" s="42"/>
    </row>
    <row r="134" spans="1:9" ht="14.1" customHeight="1">
      <c r="A134" s="43"/>
      <c r="C134" s="43"/>
      <c r="D134" s="43"/>
      <c r="E134" s="43"/>
      <c r="G134" s="43"/>
      <c r="H134" s="43"/>
      <c r="I134" s="43"/>
    </row>
    <row r="135" spans="1:9" ht="14.1" customHeight="1">
      <c r="A135" s="43"/>
      <c r="C135" s="43"/>
      <c r="D135" s="43"/>
      <c r="E135" s="43"/>
      <c r="G135" s="43"/>
      <c r="H135" s="43"/>
      <c r="I135" s="43"/>
    </row>
    <row r="136" spans="1:9" ht="14.1" customHeight="1">
      <c r="A136" s="43"/>
      <c r="C136" s="43"/>
      <c r="D136" s="43"/>
      <c r="E136" s="43"/>
      <c r="G136" s="43"/>
      <c r="H136" s="43"/>
      <c r="I136" s="43"/>
    </row>
    <row r="137" spans="1:9" ht="14.1" customHeight="1">
      <c r="A137" s="43"/>
      <c r="C137" s="43"/>
      <c r="D137" s="43"/>
      <c r="E137" s="43"/>
      <c r="G137" s="43"/>
      <c r="H137" s="43"/>
      <c r="I137" s="43"/>
    </row>
    <row r="138" spans="1:9" ht="14.1" customHeight="1">
      <c r="A138" s="43"/>
      <c r="C138" s="43"/>
      <c r="D138" s="43"/>
      <c r="E138" s="43"/>
      <c r="G138" s="43"/>
      <c r="H138" s="43"/>
      <c r="I138" s="43"/>
    </row>
    <row r="139" spans="1:9" ht="14.1" customHeight="1">
      <c r="A139" s="43"/>
      <c r="C139" s="43"/>
      <c r="D139" s="43"/>
      <c r="E139" s="43"/>
      <c r="G139" s="43"/>
      <c r="H139" s="43"/>
      <c r="I139" s="43"/>
    </row>
    <row r="140" spans="1:9" ht="14.1" customHeight="1">
      <c r="A140" s="43"/>
      <c r="C140" s="43"/>
      <c r="D140" s="43"/>
      <c r="E140" s="43"/>
      <c r="G140" s="43"/>
      <c r="H140" s="43"/>
      <c r="I140" s="43"/>
    </row>
    <row r="141" spans="1:9" ht="14.1" customHeight="1">
      <c r="A141" s="42"/>
      <c r="C141" s="42"/>
      <c r="D141" s="42"/>
      <c r="E141" s="42"/>
      <c r="G141" s="42"/>
      <c r="H141" s="42"/>
      <c r="I141" s="42"/>
    </row>
    <row r="142" spans="1:9" ht="14.1" customHeight="1">
      <c r="A142" s="42"/>
      <c r="C142" s="42"/>
      <c r="D142" s="42"/>
      <c r="E142" s="42"/>
      <c r="G142" s="42"/>
      <c r="H142" s="42"/>
      <c r="I142" s="42"/>
    </row>
    <row r="143" spans="1:9" ht="14.1" customHeight="1">
      <c r="A143" s="42"/>
      <c r="C143" s="42"/>
      <c r="D143" s="42"/>
      <c r="E143" s="42"/>
      <c r="G143" s="42"/>
      <c r="H143" s="42"/>
      <c r="I143" s="42"/>
    </row>
    <row r="144" spans="1:9" ht="14.1" customHeight="1">
      <c r="A144" s="42"/>
      <c r="C144" s="42"/>
      <c r="D144" s="42"/>
      <c r="E144" s="42"/>
      <c r="G144" s="42"/>
      <c r="H144" s="42"/>
      <c r="I144" s="42"/>
    </row>
    <row r="145" spans="1:9" ht="14.1" customHeight="1">
      <c r="A145" s="42"/>
      <c r="C145" s="42"/>
      <c r="D145" s="42"/>
      <c r="E145" s="42"/>
      <c r="G145" s="42"/>
      <c r="H145" s="42"/>
      <c r="I145" s="42"/>
    </row>
    <row r="146" spans="1:9" ht="14.1" customHeight="1">
      <c r="A146" s="43"/>
      <c r="C146" s="43"/>
      <c r="D146" s="43"/>
      <c r="E146" s="43"/>
      <c r="G146" s="43"/>
      <c r="H146" s="43"/>
      <c r="I146" s="43"/>
    </row>
    <row r="147" spans="1:9" ht="14.1" customHeight="1">
      <c r="A147" s="43"/>
      <c r="C147" s="43"/>
      <c r="D147" s="43"/>
      <c r="E147" s="43"/>
      <c r="G147" s="43"/>
      <c r="H147" s="43"/>
      <c r="I147" s="43"/>
    </row>
    <row r="148" spans="1:9" ht="14.1" customHeight="1">
      <c r="A148" s="43"/>
      <c r="C148" s="43"/>
      <c r="D148" s="43"/>
      <c r="E148" s="43"/>
      <c r="G148" s="43"/>
      <c r="H148" s="43"/>
      <c r="I148" s="43"/>
    </row>
    <row r="149" spans="1:9" ht="14.1" customHeight="1">
      <c r="A149" s="42"/>
      <c r="C149" s="42"/>
      <c r="D149" s="42"/>
      <c r="E149" s="42"/>
      <c r="G149" s="42"/>
      <c r="H149" s="42"/>
      <c r="I149" s="42"/>
    </row>
    <row r="150" spans="1:9" ht="14.1" customHeight="1">
      <c r="A150" s="42"/>
      <c r="C150" s="42"/>
      <c r="D150" s="42"/>
      <c r="E150" s="42"/>
      <c r="G150" s="42"/>
      <c r="H150" s="42"/>
      <c r="I150" s="42"/>
    </row>
    <row r="151" spans="1:9" ht="14.1" customHeight="1">
      <c r="A151" s="42"/>
      <c r="C151" s="42"/>
      <c r="D151" s="42"/>
      <c r="E151" s="42"/>
      <c r="G151" s="42"/>
      <c r="H151" s="42"/>
      <c r="I151" s="42"/>
    </row>
    <row r="152" spans="1:9" ht="14.1" customHeight="1">
      <c r="A152" s="42"/>
      <c r="C152" s="42"/>
      <c r="D152" s="42"/>
      <c r="E152" s="42"/>
      <c r="G152" s="42"/>
      <c r="H152" s="42"/>
      <c r="I152" s="42"/>
    </row>
  </sheetData>
  <mergeCells count="4">
    <mergeCell ref="B1:E2"/>
    <mergeCell ref="F1:I2"/>
    <mergeCell ref="A1:A2"/>
    <mergeCell ref="J1:L2"/>
  </mergeCells>
  <pageMargins left="0.39370078740157483" right="0.39370078740157483" top="0.39370078740157483" bottom="0.39370078740157483" header="0.31496062992125984" footer="0.31496062992125984"/>
  <pageSetup paperSize="9" scale="49" orientation="portrait" r:id="rId1"/>
  <rowBreaks count="1" manualBreakCount="1">
    <brk id="56" max="11" man="1"/>
  </rowBreaks>
  <ignoredErrors>
    <ignoredError sqref="H36 H71" numberStoredAsText="1"/>
    <ignoredError sqref="J40 J4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5">
    <pageSetUpPr fitToPage="1"/>
  </sheetPr>
  <dimension ref="A1:M156"/>
  <sheetViews>
    <sheetView showGridLines="0" tabSelected="1" zoomScaleNormal="100" zoomScaleSheetLayoutView="100" workbookViewId="0">
      <pane xSplit="1" ySplit="3" topLeftCell="B4" activePane="bottomRight" state="frozen"/>
      <selection activeCell="A88" sqref="A88"/>
      <selection pane="topRight" activeCell="A88" sqref="A88"/>
      <selection pane="bottomLeft" activeCell="A88" sqref="A88"/>
      <selection pane="bottomRight" activeCell="A88" sqref="A88"/>
    </sheetView>
  </sheetViews>
  <sheetFormatPr defaultRowHeight="14.1" customHeight="1"/>
  <cols>
    <col min="1" max="1" width="62.7109375" style="14" customWidth="1"/>
    <col min="2" max="9" width="14.28515625" style="5" customWidth="1"/>
    <col min="10" max="10" width="14.140625" style="66" customWidth="1"/>
    <col min="11" max="12" width="12" style="5" bestFit="1" customWidth="1"/>
    <col min="13" max="13" width="12.5703125" style="5" hidden="1" customWidth="1"/>
    <col min="14" max="16384" width="9.140625" style="5"/>
  </cols>
  <sheetData>
    <row r="1" spans="1:13" s="62" customFormat="1" ht="14.1" customHeight="1">
      <c r="A1" s="604" t="s">
        <v>78</v>
      </c>
      <c r="B1" s="588">
        <v>2016</v>
      </c>
      <c r="C1" s="589">
        <v>2016</v>
      </c>
      <c r="D1" s="589">
        <v>2016</v>
      </c>
      <c r="E1" s="592">
        <v>2016</v>
      </c>
      <c r="F1" s="588">
        <v>2017</v>
      </c>
      <c r="G1" s="589">
        <v>2017</v>
      </c>
      <c r="H1" s="589">
        <v>2017</v>
      </c>
      <c r="I1" s="592">
        <v>2017</v>
      </c>
      <c r="J1" s="595" t="s">
        <v>264</v>
      </c>
      <c r="K1" s="589"/>
      <c r="L1" s="589"/>
    </row>
    <row r="2" spans="1:13" s="62" customFormat="1" ht="12.75" customHeight="1" thickBot="1">
      <c r="A2" s="605"/>
      <c r="B2" s="590"/>
      <c r="C2" s="591"/>
      <c r="D2" s="591"/>
      <c r="E2" s="593"/>
      <c r="F2" s="590"/>
      <c r="G2" s="591"/>
      <c r="H2" s="591"/>
      <c r="I2" s="593"/>
      <c r="J2" s="590"/>
      <c r="K2" s="591"/>
      <c r="L2" s="591"/>
    </row>
    <row r="3" spans="1:13" s="62" customFormat="1" ht="14.1" customHeight="1">
      <c r="A3" s="68"/>
      <c r="B3" s="167" t="s">
        <v>1</v>
      </c>
      <c r="C3" s="141" t="s">
        <v>2</v>
      </c>
      <c r="D3" s="141" t="s">
        <v>3</v>
      </c>
      <c r="E3" s="141" t="s">
        <v>4</v>
      </c>
      <c r="F3" s="141" t="s">
        <v>1</v>
      </c>
      <c r="G3" s="141" t="s">
        <v>2</v>
      </c>
      <c r="H3" s="141" t="s">
        <v>239</v>
      </c>
      <c r="I3" s="141" t="s">
        <v>4</v>
      </c>
      <c r="J3" s="428" t="s">
        <v>1</v>
      </c>
      <c r="K3" s="428" t="s">
        <v>2</v>
      </c>
      <c r="L3" s="141" t="s">
        <v>239</v>
      </c>
      <c r="M3" s="141" t="s">
        <v>4</v>
      </c>
    </row>
    <row r="4" spans="1:13" s="62" customFormat="1" ht="14.1" customHeight="1">
      <c r="A4" s="43"/>
      <c r="B4" s="53"/>
      <c r="C4" s="53"/>
      <c r="D4" s="287"/>
      <c r="E4" s="53"/>
      <c r="F4" s="53"/>
      <c r="G4" s="53"/>
      <c r="H4" s="287"/>
      <c r="I4" s="53"/>
      <c r="J4" s="53"/>
      <c r="K4" s="53"/>
      <c r="L4" s="287"/>
      <c r="M4" s="287"/>
    </row>
    <row r="5" spans="1:13" s="62" customFormat="1" ht="14.1" customHeight="1">
      <c r="A5" s="51" t="s">
        <v>73</v>
      </c>
      <c r="B5" s="333"/>
      <c r="C5" s="333"/>
      <c r="D5" s="286"/>
      <c r="E5" s="333"/>
      <c r="F5" s="333"/>
      <c r="G5" s="333"/>
      <c r="H5" s="286"/>
      <c r="I5" s="333"/>
      <c r="J5" s="333"/>
      <c r="K5" s="333"/>
      <c r="L5" s="286"/>
      <c r="M5" s="286"/>
    </row>
    <row r="6" spans="1:13" s="62" customFormat="1" ht="3.75" customHeight="1">
      <c r="A6" s="43"/>
      <c r="B6" s="53"/>
      <c r="C6" s="53"/>
      <c r="D6" s="287"/>
      <c r="E6" s="53"/>
      <c r="F6" s="53"/>
      <c r="G6" s="53"/>
      <c r="H6" s="287"/>
      <c r="I6" s="53"/>
      <c r="J6" s="53"/>
      <c r="K6" s="53"/>
      <c r="L6" s="287"/>
      <c r="M6" s="287"/>
    </row>
    <row r="7" spans="1:13" s="62" customFormat="1" ht="14.1" customHeight="1">
      <c r="A7" s="52" t="s">
        <v>94</v>
      </c>
      <c r="B7" s="54"/>
      <c r="C7" s="54"/>
      <c r="D7" s="285"/>
      <c r="E7" s="54"/>
      <c r="F7" s="54"/>
      <c r="G7" s="54"/>
      <c r="H7" s="285"/>
      <c r="I7" s="54"/>
      <c r="J7" s="54"/>
      <c r="K7" s="54"/>
      <c r="L7" s="285"/>
      <c r="M7" s="285"/>
    </row>
    <row r="8" spans="1:13" s="62" customFormat="1" ht="14.1" customHeight="1">
      <c r="A8" s="42"/>
      <c r="B8" s="56"/>
      <c r="C8" s="56"/>
      <c r="D8" s="288"/>
      <c r="E8" s="56"/>
      <c r="F8" s="56"/>
      <c r="G8" s="56"/>
      <c r="H8" s="288"/>
      <c r="I8" s="56"/>
      <c r="J8" s="56"/>
      <c r="K8" s="56"/>
      <c r="L8" s="288"/>
      <c r="M8" s="288"/>
    </row>
    <row r="9" spans="1:13" s="62" customFormat="1" ht="14.1" customHeight="1">
      <c r="A9" s="43" t="s">
        <v>253</v>
      </c>
      <c r="B9" s="334">
        <v>1.152551983723296</v>
      </c>
      <c r="C9" s="334" t="s">
        <v>134</v>
      </c>
      <c r="D9" s="284" t="s">
        <v>175</v>
      </c>
      <c r="E9" s="334" t="s">
        <v>134</v>
      </c>
      <c r="F9" s="334" t="s">
        <v>134</v>
      </c>
      <c r="G9" s="334" t="s">
        <v>134</v>
      </c>
      <c r="H9" s="284" t="s">
        <v>134</v>
      </c>
      <c r="I9" s="334" t="s">
        <v>134</v>
      </c>
      <c r="J9" s="334" t="s">
        <v>134</v>
      </c>
      <c r="K9" s="334" t="s">
        <v>175</v>
      </c>
      <c r="L9" s="284" t="s">
        <v>175</v>
      </c>
      <c r="M9" s="284"/>
    </row>
    <row r="10" spans="1:13" s="62" customFormat="1" ht="14.1" customHeight="1">
      <c r="A10" s="43" t="s">
        <v>245</v>
      </c>
      <c r="B10" s="334">
        <v>0.474113793743214</v>
      </c>
      <c r="C10" s="334" t="s">
        <v>134</v>
      </c>
      <c r="D10" s="284" t="s">
        <v>175</v>
      </c>
      <c r="E10" s="334" t="s">
        <v>134</v>
      </c>
      <c r="F10" s="334" t="s">
        <v>134</v>
      </c>
      <c r="G10" s="334" t="s">
        <v>134</v>
      </c>
      <c r="H10" s="284" t="s">
        <v>134</v>
      </c>
      <c r="I10" s="334" t="s">
        <v>134</v>
      </c>
      <c r="J10" s="334" t="s">
        <v>134</v>
      </c>
      <c r="K10" s="334" t="s">
        <v>175</v>
      </c>
      <c r="L10" s="284" t="s">
        <v>175</v>
      </c>
      <c r="M10" s="284"/>
    </row>
    <row r="11" spans="1:13" s="62" customFormat="1" ht="14.1" customHeight="1">
      <c r="A11" s="43" t="s">
        <v>95</v>
      </c>
      <c r="B11" s="335">
        <v>5371513</v>
      </c>
      <c r="C11" s="335">
        <v>5344240</v>
      </c>
      <c r="D11" s="270">
        <v>5301049</v>
      </c>
      <c r="E11" s="335">
        <v>5331986</v>
      </c>
      <c r="F11" s="335">
        <v>5304361</v>
      </c>
      <c r="G11" s="335">
        <v>5390118</v>
      </c>
      <c r="H11" s="270">
        <v>5400966</v>
      </c>
      <c r="I11" s="335">
        <v>5293328</v>
      </c>
      <c r="J11" s="79">
        <v>5297842</v>
      </c>
      <c r="K11" s="335">
        <v>5305926</v>
      </c>
      <c r="L11" s="270">
        <v>5302450</v>
      </c>
      <c r="M11" s="270"/>
    </row>
    <row r="12" spans="1:13" s="62" customFormat="1" ht="14.1" customHeight="1">
      <c r="A12" s="47" t="s">
        <v>96</v>
      </c>
      <c r="B12" s="56">
        <v>0.57720459766177612</v>
      </c>
      <c r="C12" s="56">
        <v>0.58195908117898898</v>
      </c>
      <c r="D12" s="412">
        <v>0.58890570526701413</v>
      </c>
      <c r="E12" s="56">
        <v>0.59199999999999997</v>
      </c>
      <c r="F12" s="56">
        <v>0.60099999999999998</v>
      </c>
      <c r="G12" s="56">
        <v>0.61699999999999999</v>
      </c>
      <c r="H12" s="412">
        <v>0.626</v>
      </c>
      <c r="I12" s="56">
        <v>0.64517785408348016</v>
      </c>
      <c r="J12" s="70">
        <v>0.64800000000000002</v>
      </c>
      <c r="K12" s="56">
        <f>3481130/K11</f>
        <v>0.65608340561100931</v>
      </c>
      <c r="L12" s="412">
        <f>3537218/L11</f>
        <v>0.66709125027110105</v>
      </c>
      <c r="M12" s="412"/>
    </row>
    <row r="13" spans="1:13" s="62" customFormat="1" ht="14.1" customHeight="1">
      <c r="A13" s="43" t="s">
        <v>104</v>
      </c>
      <c r="B13" s="336">
        <v>181.86838918853388</v>
      </c>
      <c r="C13" s="336">
        <v>188.191815722911</v>
      </c>
      <c r="D13" s="283">
        <v>189.43867979192433</v>
      </c>
      <c r="E13" s="336">
        <v>191</v>
      </c>
      <c r="F13" s="336">
        <v>195</v>
      </c>
      <c r="G13" s="336">
        <v>205</v>
      </c>
      <c r="H13" s="283">
        <v>200</v>
      </c>
      <c r="I13" s="336">
        <v>198.75196522455144</v>
      </c>
      <c r="J13" s="72">
        <v>205</v>
      </c>
      <c r="K13" s="336">
        <v>213.30513610799264</v>
      </c>
      <c r="L13" s="283">
        <v>212.98271907884771</v>
      </c>
      <c r="M13" s="283"/>
    </row>
    <row r="14" spans="1:13" s="62" customFormat="1" ht="14.1" customHeight="1">
      <c r="A14" s="43" t="s">
        <v>97</v>
      </c>
      <c r="B14" s="336">
        <v>3216.2913215825943</v>
      </c>
      <c r="C14" s="336">
        <v>3265.1381980027677</v>
      </c>
      <c r="D14" s="283">
        <v>3294.5149348967138</v>
      </c>
      <c r="E14" s="336">
        <v>3302</v>
      </c>
      <c r="F14" s="336">
        <v>3289</v>
      </c>
      <c r="G14" s="336">
        <v>3327</v>
      </c>
      <c r="H14" s="283">
        <v>3367</v>
      </c>
      <c r="I14" s="336">
        <v>3392.0239382439831</v>
      </c>
      <c r="J14" s="72">
        <v>3488</v>
      </c>
      <c r="K14" s="336">
        <v>3557.4843424039277</v>
      </c>
      <c r="L14" s="283">
        <v>3611.6264158308823</v>
      </c>
      <c r="M14" s="283"/>
    </row>
    <row r="15" spans="1:13" s="62" customFormat="1" ht="14.1" customHeight="1">
      <c r="A15" s="47" t="s">
        <v>98</v>
      </c>
      <c r="B15" s="337">
        <v>4830.8036000086695</v>
      </c>
      <c r="C15" s="337">
        <v>4864.5428396413681</v>
      </c>
      <c r="D15" s="282">
        <v>4870.3948677537128</v>
      </c>
      <c r="E15" s="337">
        <v>4873</v>
      </c>
      <c r="F15" s="337">
        <v>4817</v>
      </c>
      <c r="G15" s="337">
        <v>4816</v>
      </c>
      <c r="H15" s="282">
        <v>4844</v>
      </c>
      <c r="I15" s="337">
        <v>4832.8065091528288</v>
      </c>
      <c r="J15" s="77">
        <v>4853</v>
      </c>
      <c r="K15" s="337">
        <v>4916.9211956831359</v>
      </c>
      <c r="L15" s="282">
        <v>4954.5161070870672</v>
      </c>
      <c r="M15" s="282"/>
    </row>
    <row r="16" spans="1:13" s="62" customFormat="1" ht="14.1" customHeight="1">
      <c r="A16" s="47" t="s">
        <v>99</v>
      </c>
      <c r="B16" s="337">
        <v>1065.9570628110735</v>
      </c>
      <c r="C16" s="337">
        <v>1098.4915649621571</v>
      </c>
      <c r="D16" s="282">
        <v>1130.4261029941756</v>
      </c>
      <c r="E16" s="337">
        <v>1119</v>
      </c>
      <c r="F16" s="337">
        <v>1031</v>
      </c>
      <c r="G16" s="337">
        <v>1068</v>
      </c>
      <c r="H16" s="282">
        <v>1067</v>
      </c>
      <c r="I16" s="337">
        <v>1073.3989648289485</v>
      </c>
      <c r="J16" s="77">
        <v>998</v>
      </c>
      <c r="K16" s="337">
        <v>1046.3513121619824</v>
      </c>
      <c r="L16" s="282">
        <v>1075.3902244095277</v>
      </c>
      <c r="M16" s="282"/>
    </row>
    <row r="17" spans="1:13" s="62" customFormat="1" ht="14.1" customHeight="1">
      <c r="A17" s="43" t="s">
        <v>100</v>
      </c>
      <c r="B17" s="57">
        <v>0.22027639082006614</v>
      </c>
      <c r="C17" s="57">
        <v>0.19464975177555977</v>
      </c>
      <c r="D17" s="281">
        <v>0.19572879478219632</v>
      </c>
      <c r="E17" s="57">
        <v>0.187</v>
      </c>
      <c r="F17" s="57">
        <v>0.15</v>
      </c>
      <c r="G17" s="57">
        <v>0.151</v>
      </c>
      <c r="H17" s="281">
        <v>0.159</v>
      </c>
      <c r="I17" s="57">
        <v>0.17813622245584398</v>
      </c>
      <c r="J17" s="73">
        <v>0.13100000000000001</v>
      </c>
      <c r="K17" s="57">
        <v>0.14036758102609168</v>
      </c>
      <c r="L17" s="281">
        <v>0.15419643231986446</v>
      </c>
      <c r="M17" s="281"/>
    </row>
    <row r="18" spans="1:13" s="62" customFormat="1" ht="14.1" customHeight="1">
      <c r="A18" s="47" t="s">
        <v>98</v>
      </c>
      <c r="B18" s="56">
        <v>0.11762285712072987</v>
      </c>
      <c r="C18" s="56">
        <v>0.10826843805497592</v>
      </c>
      <c r="D18" s="280">
        <v>0.10381835396898022</v>
      </c>
      <c r="E18" s="56">
        <v>0.10100000000000001</v>
      </c>
      <c r="F18" s="56">
        <v>8.7999999999999995E-2</v>
      </c>
      <c r="G18" s="56">
        <v>8.4000000000000005E-2</v>
      </c>
      <c r="H18" s="280">
        <v>8.3000000000000004E-2</v>
      </c>
      <c r="I18" s="56">
        <v>8.0470492751406178E-2</v>
      </c>
      <c r="J18" s="70">
        <v>9.8000000000000004E-2</v>
      </c>
      <c r="K18" s="56">
        <v>8.4583650812775663E-2</v>
      </c>
      <c r="L18" s="280">
        <v>8.1031156498735032E-2</v>
      </c>
      <c r="M18" s="280"/>
    </row>
    <row r="19" spans="1:13" s="62" customFormat="1" ht="14.1" customHeight="1">
      <c r="A19" s="47" t="s">
        <v>99</v>
      </c>
      <c r="B19" s="56">
        <v>0.35699842957274119</v>
      </c>
      <c r="C19" s="56">
        <v>0.3116669078209387</v>
      </c>
      <c r="D19" s="280">
        <v>0.32194549083372809</v>
      </c>
      <c r="E19" s="56">
        <v>0.307</v>
      </c>
      <c r="F19" s="56">
        <v>0.24114074118156806</v>
      </c>
      <c r="G19" s="56">
        <v>0.253</v>
      </c>
      <c r="H19" s="280">
        <v>0.27900000000000003</v>
      </c>
      <c r="I19" s="56">
        <v>0.33530789048668863</v>
      </c>
      <c r="J19" s="70">
        <v>0.18</v>
      </c>
      <c r="K19" s="56">
        <v>0.24341088853792578</v>
      </c>
      <c r="L19" s="280">
        <v>0.29237935359859663</v>
      </c>
      <c r="M19" s="280"/>
    </row>
    <row r="20" spans="1:13" s="62" customFormat="1" ht="14.1" customHeight="1">
      <c r="A20" s="48" t="s">
        <v>101</v>
      </c>
      <c r="B20" s="57">
        <v>0.33887912591687042</v>
      </c>
      <c r="C20" s="57">
        <v>0.33978964906799958</v>
      </c>
      <c r="D20" s="281">
        <v>0.34189977824822376</v>
      </c>
      <c r="E20" s="57">
        <v>0.34499999999999997</v>
      </c>
      <c r="F20" s="57">
        <v>0.37228017315356893</v>
      </c>
      <c r="G20" s="57">
        <v>0.373</v>
      </c>
      <c r="H20" s="281">
        <v>0.38</v>
      </c>
      <c r="I20" s="57">
        <v>0.39305311577536717</v>
      </c>
      <c r="J20" s="73">
        <v>0.39</v>
      </c>
      <c r="K20" s="57">
        <v>0.42775514769623696</v>
      </c>
      <c r="L20" s="281">
        <v>0.43259324555120932</v>
      </c>
      <c r="M20" s="281"/>
    </row>
    <row r="21" spans="1:13" s="62" customFormat="1" ht="14.1" customHeight="1">
      <c r="A21" s="42" t="s">
        <v>102</v>
      </c>
      <c r="B21" s="337">
        <v>5915.6923118380382</v>
      </c>
      <c r="C21" s="337">
        <v>6076.7112593839656</v>
      </c>
      <c r="D21" s="282">
        <v>5865.9471658835701</v>
      </c>
      <c r="E21" s="337">
        <v>6013</v>
      </c>
      <c r="F21" s="337">
        <v>5084.1115726414619</v>
      </c>
      <c r="G21" s="337">
        <v>4400</v>
      </c>
      <c r="H21" s="282">
        <v>3654</v>
      </c>
      <c r="I21" s="337">
        <v>4092.3586629160882</v>
      </c>
      <c r="J21" s="77">
        <v>6231</v>
      </c>
      <c r="K21" s="337">
        <v>5272.5999256628502</v>
      </c>
      <c r="L21" s="282">
        <v>4624.1657743787091</v>
      </c>
      <c r="M21" s="282"/>
    </row>
    <row r="22" spans="1:13" s="62" customFormat="1" ht="14.1" customHeight="1">
      <c r="A22" s="42" t="s">
        <v>111</v>
      </c>
      <c r="B22" s="337">
        <v>17203.60621560067</v>
      </c>
      <c r="C22" s="337">
        <v>17380.746987803122</v>
      </c>
      <c r="D22" s="282">
        <v>17538.611790140025</v>
      </c>
      <c r="E22" s="337">
        <v>18211</v>
      </c>
      <c r="F22" s="337">
        <v>21426.712546048639</v>
      </c>
      <c r="G22" s="337">
        <v>14649</v>
      </c>
      <c r="H22" s="282">
        <v>15225</v>
      </c>
      <c r="I22" s="337">
        <v>18118.642327119334</v>
      </c>
      <c r="J22" s="77">
        <v>23268</v>
      </c>
      <c r="K22" s="337">
        <v>18588.374932502033</v>
      </c>
      <c r="L22" s="282">
        <v>16682.822536033629</v>
      </c>
      <c r="M22" s="282"/>
    </row>
    <row r="23" spans="1:13" s="62" customFormat="1" ht="14.1" customHeight="1">
      <c r="A23" s="43" t="s">
        <v>135</v>
      </c>
      <c r="B23" s="335">
        <v>2366104</v>
      </c>
      <c r="C23" s="335">
        <v>2422602</v>
      </c>
      <c r="D23" s="279">
        <v>2469111</v>
      </c>
      <c r="E23" s="335">
        <v>2554703</v>
      </c>
      <c r="F23" s="335">
        <v>2634512</v>
      </c>
      <c r="G23" s="335">
        <v>2760428</v>
      </c>
      <c r="H23" s="279">
        <v>2816214</v>
      </c>
      <c r="I23" s="335">
        <v>2845079</v>
      </c>
      <c r="J23" s="335">
        <v>2870496</v>
      </c>
      <c r="K23" s="335">
        <v>2915379</v>
      </c>
      <c r="L23" s="279">
        <v>2979571</v>
      </c>
      <c r="M23" s="279"/>
    </row>
    <row r="24" spans="1:13" s="62" customFormat="1" ht="14.1" customHeight="1">
      <c r="A24" s="42" t="s">
        <v>129</v>
      </c>
      <c r="B24" s="56">
        <v>0.83</v>
      </c>
      <c r="C24" s="56">
        <v>0.83</v>
      </c>
      <c r="D24" s="280">
        <v>0.83</v>
      </c>
      <c r="E24" s="56">
        <v>0.86180000000000001</v>
      </c>
      <c r="F24" s="56">
        <v>0.86180000000000001</v>
      </c>
      <c r="G24" s="56">
        <v>0.86180000000000001</v>
      </c>
      <c r="H24" s="280">
        <v>0.86180000000000001</v>
      </c>
      <c r="I24" s="56">
        <v>0.86180000000000001</v>
      </c>
      <c r="J24" s="56">
        <v>0.86180000000000001</v>
      </c>
      <c r="K24" s="56">
        <v>0.95879999999999999</v>
      </c>
      <c r="L24" s="280">
        <v>0.96499999999999997</v>
      </c>
      <c r="M24" s="280"/>
    </row>
    <row r="25" spans="1:13" s="62" customFormat="1" ht="14.1" customHeight="1">
      <c r="A25" s="42" t="s">
        <v>127</v>
      </c>
      <c r="B25" s="56">
        <v>0.97399999999999998</v>
      </c>
      <c r="C25" s="56">
        <v>0.97599999999999998</v>
      </c>
      <c r="D25" s="280">
        <v>0.97799999999999998</v>
      </c>
      <c r="E25" s="56">
        <v>0.98</v>
      </c>
      <c r="F25" s="56">
        <v>0.98</v>
      </c>
      <c r="G25" s="56">
        <v>0.98429999999999995</v>
      </c>
      <c r="H25" s="280">
        <v>0.98599999999999999</v>
      </c>
      <c r="I25" s="56">
        <v>0.99</v>
      </c>
      <c r="J25" s="56" t="s">
        <v>260</v>
      </c>
      <c r="K25" s="56">
        <v>0.99109999999999998</v>
      </c>
      <c r="L25" s="280">
        <v>0.99139999999999995</v>
      </c>
      <c r="M25" s="280"/>
    </row>
    <row r="26" spans="1:13" s="62" customFormat="1" ht="14.1" customHeight="1">
      <c r="A26" s="43"/>
      <c r="B26" s="53"/>
      <c r="C26" s="53"/>
      <c r="D26" s="287"/>
      <c r="E26" s="53"/>
      <c r="F26" s="53"/>
      <c r="G26" s="53"/>
      <c r="H26" s="287"/>
      <c r="I26" s="53"/>
      <c r="J26" s="53"/>
      <c r="K26" s="53"/>
      <c r="L26" s="287"/>
      <c r="M26" s="287"/>
    </row>
    <row r="27" spans="1:13" s="62" customFormat="1" ht="14.1" customHeight="1">
      <c r="A27" s="52" t="s">
        <v>79</v>
      </c>
      <c r="B27" s="58"/>
      <c r="C27" s="58"/>
      <c r="D27" s="278"/>
      <c r="E27" s="58"/>
      <c r="F27" s="58"/>
      <c r="G27" s="58"/>
      <c r="H27" s="278"/>
      <c r="I27" s="58"/>
      <c r="J27" s="58"/>
      <c r="K27" s="58"/>
      <c r="L27" s="278"/>
      <c r="M27" s="278"/>
    </row>
    <row r="28" spans="1:13" s="62" customFormat="1" ht="14.1" customHeight="1">
      <c r="A28" s="43"/>
      <c r="B28" s="53"/>
      <c r="C28" s="53"/>
      <c r="D28" s="287"/>
      <c r="E28" s="53"/>
      <c r="F28" s="53"/>
      <c r="G28" s="53"/>
      <c r="H28" s="287"/>
      <c r="I28" s="53"/>
      <c r="J28" s="53"/>
      <c r="K28" s="53"/>
      <c r="L28" s="287"/>
      <c r="M28" s="287"/>
    </row>
    <row r="29" spans="1:13" s="62" customFormat="1" ht="14.1" customHeight="1">
      <c r="A29" s="51" t="s">
        <v>103</v>
      </c>
      <c r="B29" s="132"/>
      <c r="C29" s="132"/>
      <c r="D29" s="287"/>
      <c r="E29" s="132"/>
      <c r="F29" s="132"/>
      <c r="G29" s="132"/>
      <c r="H29" s="287"/>
      <c r="I29" s="132"/>
      <c r="J29" s="132"/>
      <c r="K29" s="132"/>
      <c r="L29" s="287"/>
      <c r="M29" s="287"/>
    </row>
    <row r="30" spans="1:13" s="66" customFormat="1" ht="14.1" customHeight="1">
      <c r="A30" s="136" t="s">
        <v>169</v>
      </c>
      <c r="B30" s="72">
        <v>1447961</v>
      </c>
      <c r="C30" s="72">
        <v>1440696</v>
      </c>
      <c r="D30" s="277">
        <v>1437116</v>
      </c>
      <c r="E30" s="72">
        <v>1422589</v>
      </c>
      <c r="F30" s="72">
        <v>1423761</v>
      </c>
      <c r="G30" s="72">
        <v>1425319</v>
      </c>
      <c r="H30" s="277">
        <v>1420725</v>
      </c>
      <c r="I30" s="72">
        <v>1411972</v>
      </c>
      <c r="J30" s="72">
        <v>1401632</v>
      </c>
      <c r="K30" s="72">
        <v>1391050</v>
      </c>
      <c r="L30" s="277">
        <v>1385153</v>
      </c>
      <c r="M30" s="277"/>
    </row>
    <row r="31" spans="1:13" s="62" customFormat="1" ht="14.1" customHeight="1">
      <c r="A31" s="42" t="s">
        <v>80</v>
      </c>
      <c r="B31" s="77">
        <v>729518.74866649986</v>
      </c>
      <c r="C31" s="77">
        <v>1400659.778525833</v>
      </c>
      <c r="D31" s="277">
        <v>2042909.6056768331</v>
      </c>
      <c r="E31" s="77">
        <v>2728548.1005499996</v>
      </c>
      <c r="F31" s="77">
        <v>736102</v>
      </c>
      <c r="G31" s="77">
        <v>1429049</v>
      </c>
      <c r="H31" s="277">
        <v>2088899.10635</v>
      </c>
      <c r="I31" s="77">
        <v>2745231.9724166649</v>
      </c>
      <c r="J31" s="77">
        <v>680443</v>
      </c>
      <c r="K31" s="77">
        <v>1269274.8277999996</v>
      </c>
      <c r="L31" s="277">
        <v>1827533.0324833328</v>
      </c>
      <c r="M31" s="277"/>
    </row>
    <row r="32" spans="1:13" s="62" customFormat="1" ht="14.1" customHeight="1">
      <c r="A32" s="48" t="s">
        <v>133</v>
      </c>
      <c r="B32" s="72">
        <v>167.09138900601272</v>
      </c>
      <c r="C32" s="72">
        <v>161.01264406008519</v>
      </c>
      <c r="D32" s="277">
        <v>157.00047168908267</v>
      </c>
      <c r="E32" s="336">
        <v>158</v>
      </c>
      <c r="F32" s="72">
        <v>172</v>
      </c>
      <c r="G32" s="72">
        <v>167</v>
      </c>
      <c r="H32" s="277">
        <v>163</v>
      </c>
      <c r="I32" s="336">
        <v>161</v>
      </c>
      <c r="J32" s="72">
        <v>161</v>
      </c>
      <c r="K32" s="72">
        <v>150.96009307519196</v>
      </c>
      <c r="L32" s="277">
        <v>145.34396066504479</v>
      </c>
      <c r="M32" s="277"/>
    </row>
    <row r="33" spans="1:13" s="62" customFormat="1" ht="14.1" customHeight="1">
      <c r="A33" s="48" t="s">
        <v>165</v>
      </c>
      <c r="B33" s="72">
        <v>2592.0831408892359</v>
      </c>
      <c r="C33" s="72">
        <v>2620.5109122622002</v>
      </c>
      <c r="D33" s="277">
        <v>2591.4293469690265</v>
      </c>
      <c r="E33" s="336">
        <v>2569</v>
      </c>
      <c r="F33" s="72">
        <v>2455</v>
      </c>
      <c r="G33" s="72">
        <v>2430</v>
      </c>
      <c r="H33" s="277">
        <v>2413</v>
      </c>
      <c r="I33" s="336">
        <v>2395</v>
      </c>
      <c r="J33" s="72">
        <v>2337</v>
      </c>
      <c r="K33" s="72">
        <v>2366.8931990361025</v>
      </c>
      <c r="L33" s="277">
        <v>2337.4233186842075</v>
      </c>
      <c r="M33" s="277"/>
    </row>
    <row r="34" spans="1:13" s="62" customFormat="1" ht="14.1" customHeight="1">
      <c r="A34" s="43"/>
      <c r="B34" s="70"/>
      <c r="C34" s="70"/>
      <c r="D34" s="288"/>
      <c r="E34" s="70"/>
      <c r="F34" s="70"/>
      <c r="G34" s="70"/>
      <c r="H34" s="288"/>
      <c r="I34" s="70"/>
      <c r="J34" s="70"/>
      <c r="K34" s="70"/>
      <c r="L34" s="288"/>
      <c r="M34" s="288"/>
    </row>
    <row r="35" spans="1:13" s="62" customFormat="1" ht="14.1" customHeight="1">
      <c r="A35" s="51" t="s">
        <v>81</v>
      </c>
      <c r="B35" s="70"/>
      <c r="C35" s="70"/>
      <c r="D35" s="288"/>
      <c r="E35" s="70"/>
      <c r="F35" s="70"/>
      <c r="G35" s="70"/>
      <c r="H35" s="288"/>
      <c r="I35" s="70"/>
      <c r="J35" s="70"/>
      <c r="K35" s="70"/>
      <c r="L35" s="288"/>
      <c r="M35" s="288"/>
    </row>
    <row r="36" spans="1:13" s="62" customFormat="1" ht="14.1" customHeight="1">
      <c r="A36" s="48" t="s">
        <v>249</v>
      </c>
      <c r="B36" s="80">
        <v>0.38318726016884114</v>
      </c>
      <c r="C36" s="80">
        <v>0.38240000000000002</v>
      </c>
      <c r="D36" s="281">
        <v>0.38080000000000003</v>
      </c>
      <c r="E36" s="80">
        <v>0.3769351034852611</v>
      </c>
      <c r="F36" s="80">
        <v>0.37803016924208976</v>
      </c>
      <c r="G36" s="80">
        <v>0.37823774954627948</v>
      </c>
      <c r="H36" s="281" t="s">
        <v>237</v>
      </c>
      <c r="I36" s="80" t="s">
        <v>242</v>
      </c>
      <c r="J36" s="80">
        <v>0.377</v>
      </c>
      <c r="K36" s="80">
        <v>0.378</v>
      </c>
      <c r="L36" s="281" t="s">
        <v>268</v>
      </c>
      <c r="M36" s="494"/>
    </row>
    <row r="37" spans="1:13" s="62" customFormat="1" ht="14.1" customHeight="1">
      <c r="A37" s="47" t="s">
        <v>82</v>
      </c>
      <c r="B37" s="75">
        <v>581744</v>
      </c>
      <c r="C37" s="75">
        <v>579706</v>
      </c>
      <c r="D37" s="289">
        <v>577325</v>
      </c>
      <c r="E37" s="75">
        <v>566956</v>
      </c>
      <c r="F37" s="75">
        <v>562243</v>
      </c>
      <c r="G37" s="75">
        <v>559046</v>
      </c>
      <c r="H37" s="289">
        <v>554192</v>
      </c>
      <c r="I37" s="75">
        <v>549694</v>
      </c>
      <c r="J37" s="75">
        <v>547806</v>
      </c>
      <c r="K37" s="75">
        <v>548450</v>
      </c>
      <c r="L37" s="289">
        <v>546704</v>
      </c>
      <c r="M37" s="289"/>
    </row>
    <row r="38" spans="1:13" s="62" customFormat="1" ht="14.1" customHeight="1">
      <c r="A38" s="47" t="s">
        <v>83</v>
      </c>
      <c r="B38" s="75">
        <v>341903</v>
      </c>
      <c r="C38" s="75">
        <v>344699</v>
      </c>
      <c r="D38" s="289">
        <v>348224</v>
      </c>
      <c r="E38" s="75">
        <v>346557</v>
      </c>
      <c r="F38" s="75">
        <v>352738</v>
      </c>
      <c r="G38" s="75">
        <v>362979</v>
      </c>
      <c r="H38" s="289">
        <v>366451</v>
      </c>
      <c r="I38" s="75">
        <v>370061</v>
      </c>
      <c r="J38" s="75">
        <v>374478</v>
      </c>
      <c r="K38" s="75">
        <v>378796</v>
      </c>
      <c r="L38" s="289">
        <v>389182</v>
      </c>
      <c r="M38" s="289"/>
    </row>
    <row r="39" spans="1:13" s="62" customFormat="1" ht="14.1" customHeight="1">
      <c r="A39" s="47" t="s">
        <v>84</v>
      </c>
      <c r="B39" s="75">
        <v>77421</v>
      </c>
      <c r="C39" s="75">
        <v>84183</v>
      </c>
      <c r="D39" s="289">
        <v>93015</v>
      </c>
      <c r="E39" s="75">
        <v>102003</v>
      </c>
      <c r="F39" s="75">
        <v>115164</v>
      </c>
      <c r="G39" s="75">
        <v>127812</v>
      </c>
      <c r="H39" s="289">
        <v>141885</v>
      </c>
      <c r="I39" s="75">
        <v>153828</v>
      </c>
      <c r="J39" s="75">
        <v>166229</v>
      </c>
      <c r="K39" s="75">
        <v>177210</v>
      </c>
      <c r="L39" s="289">
        <v>190518</v>
      </c>
      <c r="M39" s="289"/>
    </row>
    <row r="40" spans="1:13" s="62" customFormat="1" ht="14.1" customHeight="1">
      <c r="A40" s="48" t="s">
        <v>85</v>
      </c>
      <c r="B40" s="71">
        <v>1001068</v>
      </c>
      <c r="C40" s="71">
        <v>1008588</v>
      </c>
      <c r="D40" s="275">
        <v>1018564</v>
      </c>
      <c r="E40" s="71">
        <v>1015516</v>
      </c>
      <c r="F40" s="71">
        <v>1030145</v>
      </c>
      <c r="G40" s="71">
        <v>1049837</v>
      </c>
      <c r="H40" s="275">
        <v>1062528</v>
      </c>
      <c r="I40" s="71">
        <v>1073583</v>
      </c>
      <c r="J40" s="71">
        <f>SUM(J37:J39)</f>
        <v>1088513</v>
      </c>
      <c r="K40" s="71">
        <f>SUM(K37:K39)</f>
        <v>1104456</v>
      </c>
      <c r="L40" s="275">
        <v>1126404</v>
      </c>
      <c r="M40" s="275"/>
    </row>
    <row r="41" spans="1:13" s="62" customFormat="1" ht="14.1" customHeight="1">
      <c r="A41" s="48" t="s">
        <v>86</v>
      </c>
      <c r="B41" s="71">
        <v>3596.9126666598763</v>
      </c>
      <c r="C41" s="71">
        <v>3687</v>
      </c>
      <c r="D41" s="275">
        <v>3631</v>
      </c>
      <c r="E41" s="71">
        <v>3612.2826044793305</v>
      </c>
      <c r="F41" s="71">
        <v>3486</v>
      </c>
      <c r="G41" s="71">
        <v>3524</v>
      </c>
      <c r="H41" s="275">
        <v>3498</v>
      </c>
      <c r="I41" s="71">
        <v>3497</v>
      </c>
      <c r="J41" s="71">
        <v>3546</v>
      </c>
      <c r="K41" s="71">
        <v>3540</v>
      </c>
      <c r="L41" s="275">
        <v>3528.7234733330406</v>
      </c>
      <c r="M41" s="275"/>
    </row>
    <row r="42" spans="1:13" s="62" customFormat="1" ht="14.1" customHeight="1">
      <c r="A42" s="48" t="s">
        <v>87</v>
      </c>
      <c r="B42" s="71">
        <v>27802</v>
      </c>
      <c r="C42" s="71">
        <v>27824</v>
      </c>
      <c r="D42" s="275">
        <v>26622</v>
      </c>
      <c r="E42" s="71">
        <v>25802</v>
      </c>
      <c r="F42" s="71">
        <v>25986</v>
      </c>
      <c r="G42" s="71">
        <v>34089</v>
      </c>
      <c r="H42" s="275">
        <v>33632</v>
      </c>
      <c r="I42" s="71">
        <v>33200</v>
      </c>
      <c r="J42" s="71">
        <v>31186</v>
      </c>
      <c r="K42" s="71">
        <v>30596</v>
      </c>
      <c r="L42" s="275">
        <v>29601</v>
      </c>
      <c r="M42" s="275"/>
    </row>
    <row r="43" spans="1:13" s="62" customFormat="1" ht="14.1" customHeight="1">
      <c r="A43" s="42"/>
      <c r="B43" s="70"/>
      <c r="C43" s="70"/>
      <c r="D43" s="288"/>
      <c r="E43" s="70"/>
      <c r="F43" s="70"/>
      <c r="G43" s="70"/>
      <c r="H43" s="288"/>
      <c r="I43" s="70"/>
      <c r="J43" s="70"/>
      <c r="K43" s="70"/>
      <c r="L43" s="288"/>
      <c r="M43" s="288"/>
    </row>
    <row r="44" spans="1:13" s="62" customFormat="1" ht="14.1" customHeight="1">
      <c r="A44" s="51" t="s">
        <v>88</v>
      </c>
      <c r="B44" s="70"/>
      <c r="C44" s="70"/>
      <c r="D44" s="288"/>
      <c r="E44" s="70"/>
      <c r="F44" s="70"/>
      <c r="G44" s="70"/>
      <c r="H44" s="288"/>
      <c r="I44" s="70"/>
      <c r="J44" s="70"/>
      <c r="K44" s="70"/>
      <c r="L44" s="288"/>
      <c r="M44" s="288"/>
    </row>
    <row r="45" spans="1:13" s="62" customFormat="1" ht="14.1" customHeight="1">
      <c r="A45" s="43" t="s">
        <v>250</v>
      </c>
      <c r="B45" s="80">
        <v>0.2754420485005708</v>
      </c>
      <c r="C45" s="80">
        <v>0.27489999999999998</v>
      </c>
      <c r="D45" s="284">
        <v>0.27560000000000001</v>
      </c>
      <c r="E45" s="80">
        <v>0.27400000000000002</v>
      </c>
      <c r="F45" s="80">
        <v>0.28199999999999997</v>
      </c>
      <c r="G45" s="80">
        <v>0.28489999999999999</v>
      </c>
      <c r="H45" s="284">
        <v>0.28599999999999998</v>
      </c>
      <c r="I45" s="80" t="s">
        <v>243</v>
      </c>
      <c r="J45" s="80">
        <v>0.29199999999999998</v>
      </c>
      <c r="K45" s="80">
        <v>0.29299999999999998</v>
      </c>
      <c r="L45" s="281">
        <v>0.29799999999999999</v>
      </c>
      <c r="M45" s="284"/>
    </row>
    <row r="46" spans="1:13" s="62" customFormat="1" ht="14.1" customHeight="1">
      <c r="A46" s="47" t="s">
        <v>89</v>
      </c>
      <c r="B46" s="77">
        <v>147978</v>
      </c>
      <c r="C46" s="77">
        <v>141120</v>
      </c>
      <c r="D46" s="276">
        <v>134851</v>
      </c>
      <c r="E46" s="77">
        <v>128998.5</v>
      </c>
      <c r="F46" s="77">
        <v>126088</v>
      </c>
      <c r="G46" s="77">
        <v>131047.5</v>
      </c>
      <c r="H46" s="276">
        <v>126967</v>
      </c>
      <c r="I46" s="77">
        <v>121849</v>
      </c>
      <c r="J46" s="77">
        <v>115200</v>
      </c>
      <c r="K46" s="77">
        <v>109845</v>
      </c>
      <c r="L46" s="276">
        <v>112773</v>
      </c>
      <c r="M46" s="276"/>
    </row>
    <row r="47" spans="1:13" s="62" customFormat="1" ht="14.1" customHeight="1">
      <c r="A47" s="47" t="s">
        <v>90</v>
      </c>
      <c r="B47" s="77">
        <v>304171</v>
      </c>
      <c r="C47" s="77">
        <v>302417</v>
      </c>
      <c r="D47" s="276">
        <v>298558</v>
      </c>
      <c r="E47" s="77">
        <v>290012</v>
      </c>
      <c r="F47" s="77">
        <v>287717</v>
      </c>
      <c r="G47" s="77">
        <v>284324</v>
      </c>
      <c r="H47" s="276">
        <v>279418</v>
      </c>
      <c r="I47" s="77">
        <v>275886</v>
      </c>
      <c r="J47" s="77">
        <v>274556</v>
      </c>
      <c r="K47" s="77">
        <v>270065</v>
      </c>
      <c r="L47" s="276">
        <v>266920</v>
      </c>
      <c r="M47" s="276"/>
    </row>
    <row r="48" spans="1:13" s="62" customFormat="1" ht="14.1" customHeight="1">
      <c r="A48" s="47" t="s">
        <v>91</v>
      </c>
      <c r="B48" s="77">
        <v>511671</v>
      </c>
      <c r="C48" s="77">
        <v>527772</v>
      </c>
      <c r="D48" s="276">
        <v>545283</v>
      </c>
      <c r="E48" s="77">
        <v>550002</v>
      </c>
      <c r="F48" s="77">
        <v>571169</v>
      </c>
      <c r="G48" s="77">
        <v>590869</v>
      </c>
      <c r="H48" s="276">
        <v>609807</v>
      </c>
      <c r="I48" s="77">
        <v>628797</v>
      </c>
      <c r="J48" s="77">
        <v>649115</v>
      </c>
      <c r="K48" s="77">
        <v>665009</v>
      </c>
      <c r="L48" s="276">
        <v>686053</v>
      </c>
      <c r="M48" s="276"/>
    </row>
    <row r="49" spans="1:13" s="62" customFormat="1" ht="14.1" customHeight="1">
      <c r="A49" s="48" t="s">
        <v>92</v>
      </c>
      <c r="B49" s="72">
        <v>963820</v>
      </c>
      <c r="C49" s="72">
        <v>971309</v>
      </c>
      <c r="D49" s="277">
        <v>978692</v>
      </c>
      <c r="E49" s="72">
        <v>969012.5</v>
      </c>
      <c r="F49" s="72">
        <v>984974</v>
      </c>
      <c r="G49" s="72">
        <v>1006240.5</v>
      </c>
      <c r="H49" s="277">
        <v>1016192</v>
      </c>
      <c r="I49" s="72">
        <v>1026532</v>
      </c>
      <c r="J49" s="72">
        <f>SUM(J46:J48)</f>
        <v>1038871</v>
      </c>
      <c r="K49" s="72">
        <f>SUM(K46:K48)</f>
        <v>1044919</v>
      </c>
      <c r="L49" s="277">
        <v>1065746</v>
      </c>
      <c r="M49" s="277"/>
    </row>
    <row r="50" spans="1:13" s="62" customFormat="1" ht="14.1" customHeight="1">
      <c r="A50" s="43" t="s">
        <v>93</v>
      </c>
      <c r="B50" s="72">
        <v>3280</v>
      </c>
      <c r="C50" s="72">
        <v>3350.4091275338828</v>
      </c>
      <c r="D50" s="277">
        <v>3334.0534126740276</v>
      </c>
      <c r="E50" s="72">
        <v>3332</v>
      </c>
      <c r="F50" s="72">
        <v>3512</v>
      </c>
      <c r="G50" s="72">
        <v>3503</v>
      </c>
      <c r="H50" s="277">
        <v>3495</v>
      </c>
      <c r="I50" s="72">
        <v>3480</v>
      </c>
      <c r="J50" s="72">
        <v>3606</v>
      </c>
      <c r="K50" s="72">
        <v>3533.2881093048163</v>
      </c>
      <c r="L50" s="277">
        <v>3493.6453971426863</v>
      </c>
      <c r="M50" s="277"/>
    </row>
    <row r="51" spans="1:13" s="62" customFormat="1" ht="14.1" customHeight="1">
      <c r="A51" s="42"/>
      <c r="B51" s="70"/>
      <c r="C51" s="70"/>
      <c r="D51" s="288"/>
      <c r="E51" s="70"/>
      <c r="F51" s="70"/>
      <c r="G51" s="70"/>
      <c r="H51" s="288"/>
      <c r="I51" s="70"/>
      <c r="J51" s="70"/>
      <c r="K51" s="70"/>
      <c r="L51" s="288"/>
      <c r="M51" s="288"/>
    </row>
    <row r="52" spans="1:13" s="62" customFormat="1" ht="14.1" customHeight="1">
      <c r="A52" s="51" t="s">
        <v>112</v>
      </c>
      <c r="B52" s="70"/>
      <c r="C52" s="70"/>
      <c r="D52" s="288"/>
      <c r="E52" s="70"/>
      <c r="F52" s="70"/>
      <c r="G52" s="70"/>
      <c r="H52" s="288"/>
      <c r="I52" s="70"/>
      <c r="J52" s="70"/>
      <c r="K52" s="70"/>
      <c r="L52" s="288"/>
      <c r="M52" s="288"/>
    </row>
    <row r="53" spans="1:13" s="62" customFormat="1" ht="14.1" customHeight="1">
      <c r="A53" s="43" t="s">
        <v>113</v>
      </c>
      <c r="B53" s="72">
        <v>95679</v>
      </c>
      <c r="C53" s="72">
        <v>94662</v>
      </c>
      <c r="D53" s="277">
        <v>93572</v>
      </c>
      <c r="E53" s="72">
        <v>92486</v>
      </c>
      <c r="F53" s="72">
        <v>91488</v>
      </c>
      <c r="G53" s="72">
        <v>90509</v>
      </c>
      <c r="H53" s="277">
        <v>89372</v>
      </c>
      <c r="I53" s="72">
        <v>0</v>
      </c>
      <c r="J53" s="72">
        <v>0</v>
      </c>
      <c r="K53" s="72">
        <v>0</v>
      </c>
      <c r="L53" s="277">
        <v>0</v>
      </c>
      <c r="M53" s="277"/>
    </row>
    <row r="54" spans="1:13" s="62" customFormat="1" ht="14.1" customHeight="1">
      <c r="A54" s="60" t="s">
        <v>114</v>
      </c>
      <c r="B54" s="78">
        <v>256</v>
      </c>
      <c r="C54" s="78">
        <v>256</v>
      </c>
      <c r="D54" s="274">
        <v>256</v>
      </c>
      <c r="E54" s="78">
        <v>0</v>
      </c>
      <c r="F54" s="78">
        <v>0</v>
      </c>
      <c r="G54" s="78">
        <v>0</v>
      </c>
      <c r="H54" s="274">
        <v>0</v>
      </c>
      <c r="I54" s="78">
        <v>0</v>
      </c>
      <c r="J54" s="78">
        <v>0</v>
      </c>
      <c r="K54" s="78">
        <v>0</v>
      </c>
      <c r="L54" s="274">
        <v>0</v>
      </c>
      <c r="M54" s="274"/>
    </row>
    <row r="55" spans="1:13" s="62" customFormat="1" ht="14.1" customHeight="1">
      <c r="A55" s="43"/>
      <c r="B55" s="70"/>
      <c r="C55" s="70"/>
      <c r="D55" s="277"/>
      <c r="E55" s="70"/>
      <c r="F55" s="70"/>
      <c r="G55" s="70"/>
      <c r="H55" s="277"/>
      <c r="I55" s="70"/>
      <c r="J55" s="70"/>
      <c r="K55" s="70"/>
      <c r="L55" s="277"/>
      <c r="M55" s="277"/>
    </row>
    <row r="56" spans="1:13" s="62" customFormat="1" ht="14.1" customHeight="1">
      <c r="A56" s="43"/>
      <c r="B56" s="70"/>
      <c r="C56" s="70"/>
      <c r="D56" s="288"/>
      <c r="E56" s="70"/>
      <c r="F56" s="70"/>
      <c r="G56" s="70"/>
      <c r="H56" s="288"/>
      <c r="I56" s="70"/>
      <c r="J56" s="70"/>
      <c r="K56" s="70"/>
      <c r="L56" s="288"/>
      <c r="M56" s="288"/>
    </row>
    <row r="57" spans="1:13" s="62" customFormat="1" ht="14.1" customHeight="1">
      <c r="A57" s="51" t="s">
        <v>77</v>
      </c>
      <c r="B57" s="70"/>
      <c r="C57" s="70"/>
      <c r="D57" s="288"/>
      <c r="E57" s="70"/>
      <c r="F57" s="70"/>
      <c r="G57" s="70"/>
      <c r="H57" s="288"/>
      <c r="I57" s="70"/>
      <c r="J57" s="70"/>
      <c r="K57" s="70"/>
      <c r="L57" s="288"/>
      <c r="M57" s="288"/>
    </row>
    <row r="58" spans="1:13" s="62" customFormat="1" ht="3" customHeight="1">
      <c r="A58" s="42"/>
      <c r="B58" s="70"/>
      <c r="C58" s="70"/>
      <c r="D58" s="288"/>
      <c r="E58" s="70"/>
      <c r="F58" s="70"/>
      <c r="G58" s="70"/>
      <c r="H58" s="288"/>
      <c r="I58" s="70"/>
      <c r="J58" s="70"/>
      <c r="K58" s="70"/>
      <c r="L58" s="288"/>
      <c r="M58" s="288"/>
    </row>
    <row r="59" spans="1:13" s="62" customFormat="1" ht="14.1" customHeight="1">
      <c r="A59" s="52" t="s">
        <v>94</v>
      </c>
      <c r="B59" s="59"/>
      <c r="C59" s="59"/>
      <c r="D59" s="285"/>
      <c r="E59" s="59"/>
      <c r="F59" s="59"/>
      <c r="G59" s="59"/>
      <c r="H59" s="285"/>
      <c r="I59" s="59"/>
      <c r="J59" s="59"/>
      <c r="K59" s="59"/>
      <c r="L59" s="285"/>
      <c r="M59" s="285"/>
    </row>
    <row r="60" spans="1:13" s="62" customFormat="1" ht="14.1" customHeight="1">
      <c r="A60" s="43"/>
      <c r="B60" s="56"/>
      <c r="C60" s="56"/>
      <c r="D60" s="288"/>
      <c r="E60" s="56"/>
      <c r="F60" s="56"/>
      <c r="G60" s="56"/>
      <c r="H60" s="288"/>
      <c r="I60" s="56"/>
      <c r="J60" s="56"/>
      <c r="K60" s="56"/>
      <c r="L60" s="288"/>
      <c r="M60" s="288"/>
    </row>
    <row r="61" spans="1:13" s="62" customFormat="1" ht="14.1" customHeight="1">
      <c r="A61" s="43" t="s">
        <v>251</v>
      </c>
      <c r="B61" s="57">
        <v>1.0444200385356455</v>
      </c>
      <c r="C61" s="57">
        <v>1.0446488439306358</v>
      </c>
      <c r="D61" s="273">
        <v>1.1072601156069364</v>
      </c>
      <c r="E61" s="57">
        <v>1.0580000000000001</v>
      </c>
      <c r="F61" s="57">
        <v>1.0629999999999999</v>
      </c>
      <c r="G61" s="57">
        <v>1.0649999999999999</v>
      </c>
      <c r="H61" s="273">
        <v>1.1080000000000001</v>
      </c>
      <c r="I61" s="57">
        <v>1.0609999999999999</v>
      </c>
      <c r="J61" s="57">
        <v>1.0389999999999999</v>
      </c>
      <c r="K61" s="57">
        <v>1.03131021194605</v>
      </c>
      <c r="L61" s="273">
        <v>1.1040462427745665</v>
      </c>
      <c r="M61" s="273"/>
    </row>
    <row r="62" spans="1:13" s="62" customFormat="1" ht="14.1" customHeight="1">
      <c r="A62" s="43" t="s">
        <v>252</v>
      </c>
      <c r="B62" s="73">
        <v>0.47882775516830428</v>
      </c>
      <c r="C62" s="73">
        <v>0.48306743560977566</v>
      </c>
      <c r="D62" s="273">
        <v>0.505</v>
      </c>
      <c r="E62" s="73">
        <v>0.502</v>
      </c>
      <c r="F62" s="73">
        <v>0.49399999999999999</v>
      </c>
      <c r="G62" s="73">
        <v>0.48599999999999999</v>
      </c>
      <c r="H62" s="273">
        <v>0.49299999999999999</v>
      </c>
      <c r="I62" s="73">
        <v>0.48599999999999999</v>
      </c>
      <c r="J62" s="73">
        <v>0.48599999999999999</v>
      </c>
      <c r="K62" s="73">
        <v>0.48388603456328816</v>
      </c>
      <c r="L62" s="273">
        <v>0.48952879581151831</v>
      </c>
      <c r="M62" s="273"/>
    </row>
    <row r="63" spans="1:13" s="62" customFormat="1" ht="14.1" customHeight="1">
      <c r="A63" s="49" t="s">
        <v>95</v>
      </c>
      <c r="B63" s="72">
        <v>1218112</v>
      </c>
      <c r="C63" s="72">
        <v>1220698</v>
      </c>
      <c r="D63" s="277">
        <v>1280724</v>
      </c>
      <c r="E63" s="72">
        <v>1257887</v>
      </c>
      <c r="F63" s="72">
        <v>1232970</v>
      </c>
      <c r="G63" s="72">
        <v>1209184</v>
      </c>
      <c r="H63" s="277">
        <v>1135000</v>
      </c>
      <c r="I63" s="72">
        <v>1203228</v>
      </c>
      <c r="J63" s="72">
        <v>1174266</v>
      </c>
      <c r="K63" s="72">
        <v>1172368</v>
      </c>
      <c r="L63" s="277">
        <v>1236623</v>
      </c>
      <c r="M63" s="277"/>
    </row>
    <row r="64" spans="1:13" s="62" customFormat="1" ht="14.1" customHeight="1">
      <c r="A64" s="50" t="s">
        <v>96</v>
      </c>
      <c r="B64" s="70">
        <v>0.38495064493248571</v>
      </c>
      <c r="C64" s="70">
        <v>0.39631669749602277</v>
      </c>
      <c r="D64" s="288">
        <v>0.39331133604629737</v>
      </c>
      <c r="E64" s="70">
        <v>0.41899999999999998</v>
      </c>
      <c r="F64" s="70">
        <v>0.44400000000000001</v>
      </c>
      <c r="G64" s="70">
        <v>0.45700000000000002</v>
      </c>
      <c r="H64" s="288">
        <v>0.44600000000000001</v>
      </c>
      <c r="I64" s="70">
        <v>0.47199999999999998</v>
      </c>
      <c r="J64" s="70">
        <v>0.48899999999999999</v>
      </c>
      <c r="K64" s="70">
        <v>0.4985713372675174</v>
      </c>
      <c r="L64" s="288">
        <v>0.4789542145702213</v>
      </c>
      <c r="M64" s="288"/>
    </row>
    <row r="65" spans="1:13" s="62" customFormat="1" ht="14.1" customHeight="1">
      <c r="A65" s="43" t="s">
        <v>104</v>
      </c>
      <c r="B65" s="74">
        <v>206.65441249010573</v>
      </c>
      <c r="C65" s="74">
        <v>212.87631878075038</v>
      </c>
      <c r="D65" s="272">
        <v>214.76447058451063</v>
      </c>
      <c r="E65" s="74">
        <v>215</v>
      </c>
      <c r="F65" s="74">
        <v>208</v>
      </c>
      <c r="G65" s="74">
        <v>214</v>
      </c>
      <c r="H65" s="272">
        <v>216</v>
      </c>
      <c r="I65" s="74">
        <v>219</v>
      </c>
      <c r="J65" s="74">
        <v>219</v>
      </c>
      <c r="K65" s="74">
        <v>227</v>
      </c>
      <c r="L65" s="272">
        <v>226</v>
      </c>
      <c r="M65" s="272"/>
    </row>
    <row r="66" spans="1:13" s="62" customFormat="1" ht="14.1" customHeight="1">
      <c r="A66" s="43" t="s">
        <v>97</v>
      </c>
      <c r="B66" s="72">
        <v>1575.7833505221486</v>
      </c>
      <c r="C66" s="72">
        <v>1603.4567244429575</v>
      </c>
      <c r="D66" s="277">
        <v>1676.6714980406202</v>
      </c>
      <c r="E66" s="72">
        <v>1671</v>
      </c>
      <c r="F66" s="72">
        <v>1603</v>
      </c>
      <c r="G66" s="72">
        <v>1642</v>
      </c>
      <c r="H66" s="277">
        <v>1703</v>
      </c>
      <c r="I66" s="72">
        <v>1692</v>
      </c>
      <c r="J66" s="72">
        <v>1738</v>
      </c>
      <c r="K66" s="72">
        <v>1784.8906999999999</v>
      </c>
      <c r="L66" s="277">
        <v>1871.54</v>
      </c>
      <c r="M66" s="277"/>
    </row>
    <row r="67" spans="1:13" s="62" customFormat="1" ht="14.1" customHeight="1">
      <c r="A67" s="43"/>
      <c r="B67" s="70"/>
      <c r="C67" s="70"/>
      <c r="D67" s="288"/>
      <c r="E67" s="70"/>
      <c r="F67" s="70"/>
      <c r="G67" s="70"/>
      <c r="H67" s="288"/>
      <c r="I67" s="70"/>
      <c r="J67" s="70"/>
      <c r="K67" s="70"/>
      <c r="L67" s="288"/>
      <c r="M67" s="288"/>
    </row>
    <row r="68" spans="1:13" s="62" customFormat="1" ht="14.1" customHeight="1">
      <c r="A68" s="52" t="s">
        <v>79</v>
      </c>
      <c r="B68" s="55"/>
      <c r="C68" s="55"/>
      <c r="D68" s="285"/>
      <c r="E68" s="55"/>
      <c r="F68" s="55"/>
      <c r="G68" s="55"/>
      <c r="H68" s="285"/>
      <c r="I68" s="55"/>
      <c r="J68" s="55"/>
      <c r="K68" s="55"/>
      <c r="L68" s="285"/>
      <c r="M68" s="285"/>
    </row>
    <row r="69" spans="1:13" s="62" customFormat="1" ht="14.1" customHeight="1">
      <c r="A69" s="42"/>
      <c r="B69" s="56"/>
      <c r="C69" s="56"/>
      <c r="D69" s="288"/>
      <c r="E69" s="56"/>
      <c r="F69" s="56"/>
      <c r="G69" s="56"/>
      <c r="H69" s="288"/>
      <c r="I69" s="56"/>
      <c r="J69" s="56"/>
      <c r="K69" s="56"/>
      <c r="L69" s="288"/>
      <c r="M69" s="288"/>
    </row>
    <row r="70" spans="1:13" s="62" customFormat="1" ht="14.1" customHeight="1">
      <c r="A70" s="51" t="s">
        <v>103</v>
      </c>
      <c r="B70" s="56"/>
      <c r="C70" s="56"/>
      <c r="D70" s="288"/>
      <c r="E70" s="56"/>
      <c r="F70" s="56"/>
      <c r="G70" s="56"/>
      <c r="H70" s="288"/>
      <c r="I70" s="56"/>
      <c r="J70" s="56"/>
      <c r="K70" s="56"/>
      <c r="L70" s="288"/>
      <c r="M70" s="288"/>
    </row>
    <row r="71" spans="1:13" s="62" customFormat="1" ht="14.1" customHeight="1">
      <c r="A71" s="42" t="s">
        <v>105</v>
      </c>
      <c r="B71" s="70">
        <v>0.112</v>
      </c>
      <c r="C71" s="70">
        <v>0.10999470134874759</v>
      </c>
      <c r="D71" s="288">
        <v>0.10910741811175337</v>
      </c>
      <c r="E71" s="70">
        <v>0.108</v>
      </c>
      <c r="F71" s="70">
        <v>0.107</v>
      </c>
      <c r="G71" s="70">
        <v>0.106</v>
      </c>
      <c r="H71" s="288" t="s">
        <v>238</v>
      </c>
      <c r="I71" s="70">
        <v>0.105</v>
      </c>
      <c r="J71" s="70">
        <v>0.104</v>
      </c>
      <c r="K71" s="70">
        <v>0.10456242600856024</v>
      </c>
      <c r="L71" s="288">
        <v>0.10444595689204798</v>
      </c>
      <c r="M71" s="288"/>
    </row>
    <row r="72" spans="1:13" s="66" customFormat="1" ht="14.1" customHeight="1">
      <c r="A72" s="117" t="s">
        <v>167</v>
      </c>
      <c r="B72" s="71">
        <v>221245</v>
      </c>
      <c r="C72" s="71">
        <v>219502</v>
      </c>
      <c r="D72" s="275">
        <v>219564</v>
      </c>
      <c r="E72" s="71">
        <v>216832</v>
      </c>
      <c r="F72" s="71">
        <v>213938</v>
      </c>
      <c r="G72" s="71">
        <v>212522</v>
      </c>
      <c r="H72" s="275">
        <v>210858</v>
      </c>
      <c r="I72" s="71">
        <v>210889</v>
      </c>
      <c r="J72" s="71">
        <v>209039</v>
      </c>
      <c r="K72" s="71">
        <v>209562</v>
      </c>
      <c r="L72" s="275">
        <v>210333</v>
      </c>
      <c r="M72" s="275"/>
    </row>
    <row r="73" spans="1:13" s="66" customFormat="1" ht="14.1" customHeight="1">
      <c r="A73" s="137" t="s">
        <v>80</v>
      </c>
      <c r="B73" s="71">
        <v>48352</v>
      </c>
      <c r="C73" s="71">
        <v>92890.932576666586</v>
      </c>
      <c r="D73" s="275">
        <v>134825.19774666658</v>
      </c>
      <c r="E73" s="71">
        <v>176368.72231000001</v>
      </c>
      <c r="F73" s="71">
        <v>40245</v>
      </c>
      <c r="G73" s="71">
        <v>77798</v>
      </c>
      <c r="H73" s="275">
        <v>114773.53104</v>
      </c>
      <c r="I73" s="71">
        <v>151861.546076667</v>
      </c>
      <c r="J73" s="71">
        <v>36056</v>
      </c>
      <c r="K73" s="71">
        <v>70130.356199999995</v>
      </c>
      <c r="L73" s="275">
        <v>102897.90313999999</v>
      </c>
      <c r="M73" s="275"/>
    </row>
    <row r="74" spans="1:13" s="62" customFormat="1" ht="14.1" customHeight="1">
      <c r="A74" s="118"/>
      <c r="B74" s="70"/>
      <c r="C74" s="70"/>
      <c r="D74" s="288"/>
      <c r="E74" s="70"/>
      <c r="F74" s="70"/>
      <c r="G74" s="70"/>
      <c r="H74" s="288"/>
      <c r="I74" s="70"/>
      <c r="J74" s="70"/>
      <c r="K74" s="70"/>
      <c r="L74" s="288"/>
      <c r="M74" s="288"/>
    </row>
    <row r="75" spans="1:13" s="62" customFormat="1" ht="14.1" customHeight="1">
      <c r="A75" s="51" t="s">
        <v>106</v>
      </c>
      <c r="B75" s="70"/>
      <c r="C75" s="70"/>
      <c r="D75" s="288"/>
      <c r="E75" s="70"/>
      <c r="F75" s="70"/>
      <c r="G75" s="70"/>
      <c r="H75" s="288"/>
      <c r="I75" s="70"/>
      <c r="J75" s="70"/>
      <c r="K75" s="70"/>
      <c r="L75" s="288"/>
      <c r="M75" s="288"/>
    </row>
    <row r="76" spans="1:13" s="62" customFormat="1" ht="14.1" customHeight="1">
      <c r="A76" s="47" t="s">
        <v>261</v>
      </c>
      <c r="B76" s="75">
        <v>164360</v>
      </c>
      <c r="C76" s="75">
        <v>164970</v>
      </c>
      <c r="D76" s="289">
        <v>166319</v>
      </c>
      <c r="E76" s="75">
        <v>165770</v>
      </c>
      <c r="F76" s="75">
        <v>165002</v>
      </c>
      <c r="G76" s="75">
        <v>165859</v>
      </c>
      <c r="H76" s="289">
        <v>166622</v>
      </c>
      <c r="I76" s="75">
        <v>168552</v>
      </c>
      <c r="J76" s="75">
        <v>168608</v>
      </c>
      <c r="K76" s="75">
        <v>171321</v>
      </c>
      <c r="L76" s="289">
        <v>174744</v>
      </c>
      <c r="M76" s="289"/>
    </row>
    <row r="77" spans="1:13" s="62" customFormat="1" ht="14.1" customHeight="1">
      <c r="A77" s="47" t="s">
        <v>262</v>
      </c>
      <c r="B77" s="75">
        <v>24287</v>
      </c>
      <c r="C77" s="75">
        <v>23731</v>
      </c>
      <c r="D77" s="289">
        <v>23806</v>
      </c>
      <c r="E77" s="75">
        <v>23678</v>
      </c>
      <c r="F77" s="75">
        <v>24018</v>
      </c>
      <c r="G77" s="75">
        <v>23798</v>
      </c>
      <c r="H77" s="289">
        <v>22851</v>
      </c>
      <c r="I77" s="75">
        <v>20965</v>
      </c>
      <c r="J77" s="75">
        <v>19110</v>
      </c>
      <c r="K77" s="75">
        <v>18608</v>
      </c>
      <c r="L77" s="289">
        <v>18012</v>
      </c>
      <c r="M77" s="289"/>
    </row>
    <row r="78" spans="1:13" s="62" customFormat="1" ht="14.1" customHeight="1">
      <c r="A78" s="43" t="s">
        <v>178</v>
      </c>
      <c r="B78" s="71">
        <v>188647</v>
      </c>
      <c r="C78" s="71">
        <v>188701</v>
      </c>
      <c r="D78" s="275">
        <v>190125</v>
      </c>
      <c r="E78" s="71">
        <v>189448</v>
      </c>
      <c r="F78" s="71">
        <v>189020</v>
      </c>
      <c r="G78" s="71">
        <v>189657</v>
      </c>
      <c r="H78" s="275">
        <v>189473</v>
      </c>
      <c r="I78" s="71">
        <v>189517</v>
      </c>
      <c r="J78" s="71">
        <f>SUM(J76:J77)</f>
        <v>187718</v>
      </c>
      <c r="K78" s="71">
        <f>SUM(K76:K77)</f>
        <v>189929</v>
      </c>
      <c r="L78" s="275">
        <v>192756</v>
      </c>
      <c r="M78" s="275"/>
    </row>
    <row r="79" spans="1:13" s="62" customFormat="1" ht="14.1" customHeight="1">
      <c r="A79" s="60" t="s">
        <v>107</v>
      </c>
      <c r="B79" s="76">
        <v>104203</v>
      </c>
      <c r="C79" s="76">
        <v>105432</v>
      </c>
      <c r="D79" s="271">
        <v>106726</v>
      </c>
      <c r="E79" s="76">
        <v>107672</v>
      </c>
      <c r="F79" s="76">
        <v>110797</v>
      </c>
      <c r="G79" s="76">
        <v>112436</v>
      </c>
      <c r="H79" s="271">
        <v>114205</v>
      </c>
      <c r="I79" s="76">
        <v>117481</v>
      </c>
      <c r="J79" s="76">
        <v>119094</v>
      </c>
      <c r="K79" s="76">
        <v>121734</v>
      </c>
      <c r="L79" s="271">
        <v>124113</v>
      </c>
      <c r="M79" s="271"/>
    </row>
    <row r="80" spans="1:13" s="62" customFormat="1" ht="14.1" customHeight="1">
      <c r="A80" s="256"/>
      <c r="B80" s="290"/>
      <c r="C80" s="252"/>
      <c r="D80" s="252"/>
      <c r="E80" s="252"/>
      <c r="F80" s="252"/>
      <c r="G80" s="252"/>
      <c r="H80" s="252"/>
      <c r="I80" s="252"/>
      <c r="J80" s="243"/>
    </row>
    <row r="81" spans="1:10" s="62" customFormat="1" ht="14.1" customHeight="1">
      <c r="A81" s="42"/>
      <c r="B81" s="198"/>
      <c r="J81" s="66"/>
    </row>
    <row r="82" spans="1:10" s="62" customFormat="1" ht="14.1" customHeight="1">
      <c r="A82" s="42" t="s">
        <v>166</v>
      </c>
      <c r="B82" s="198"/>
      <c r="J82" s="66"/>
    </row>
    <row r="83" spans="1:10" s="62" customFormat="1" ht="14.1" customHeight="1">
      <c r="A83" s="42" t="s">
        <v>246</v>
      </c>
      <c r="B83" s="198"/>
      <c r="J83" s="66"/>
    </row>
    <row r="84" spans="1:10" s="62" customFormat="1" ht="14.1" customHeight="1">
      <c r="A84" s="42" t="s">
        <v>247</v>
      </c>
      <c r="B84" s="198"/>
      <c r="J84" s="66"/>
    </row>
    <row r="85" spans="1:10" s="62" customFormat="1" ht="14.1" customHeight="1">
      <c r="A85" s="42" t="s">
        <v>248</v>
      </c>
      <c r="B85" s="198"/>
      <c r="J85" s="66"/>
    </row>
    <row r="86" spans="1:10" s="42" customFormat="1" ht="14.1" customHeight="1">
      <c r="A86" s="42" t="s">
        <v>269</v>
      </c>
      <c r="B86" s="198"/>
      <c r="J86" s="66"/>
    </row>
    <row r="87" spans="1:10" s="6" customFormat="1" ht="14.1" customHeight="1">
      <c r="A87" s="134"/>
      <c r="B87" s="198"/>
      <c r="J87" s="66"/>
    </row>
    <row r="88" spans="1:10" s="6" customFormat="1" ht="14.1" customHeight="1">
      <c r="A88" s="134"/>
      <c r="B88" s="198"/>
      <c r="J88" s="209"/>
    </row>
    <row r="89" spans="1:10" s="6" customFormat="1" ht="14.1" customHeight="1">
      <c r="A89" s="134"/>
      <c r="B89" s="198"/>
      <c r="J89" s="209"/>
    </row>
    <row r="90" spans="1:10" s="6" customFormat="1" ht="14.1" customHeight="1">
      <c r="A90" s="134"/>
      <c r="B90" s="198"/>
      <c r="J90" s="209"/>
    </row>
    <row r="91" spans="1:10" s="6" customFormat="1" ht="14.1" customHeight="1">
      <c r="A91" s="134"/>
      <c r="B91" s="198"/>
      <c r="J91" s="239"/>
    </row>
    <row r="92" spans="1:10" s="6" customFormat="1" ht="14.1" customHeight="1">
      <c r="A92" s="134"/>
      <c r="B92" s="198"/>
      <c r="J92" s="239"/>
    </row>
    <row r="93" spans="1:10" s="6" customFormat="1" ht="14.1" customHeight="1">
      <c r="A93" s="134"/>
      <c r="B93" s="198"/>
      <c r="J93" s="237"/>
    </row>
    <row r="94" spans="1:10" s="6" customFormat="1" ht="14.1" customHeight="1">
      <c r="A94" s="134"/>
      <c r="B94" s="198"/>
      <c r="J94" s="237"/>
    </row>
    <row r="95" spans="1:10" s="6" customFormat="1" ht="14.1" customHeight="1">
      <c r="A95" s="189"/>
      <c r="B95" s="198"/>
      <c r="J95" s="239"/>
    </row>
    <row r="96" spans="1:10" s="7" customFormat="1" ht="14.1" customHeight="1">
      <c r="A96" s="189"/>
      <c r="B96" s="198"/>
      <c r="J96" s="239"/>
    </row>
    <row r="97" spans="1:10" s="7" customFormat="1" ht="14.1" customHeight="1">
      <c r="A97" s="189"/>
      <c r="B97" s="198"/>
      <c r="J97" s="269"/>
    </row>
    <row r="98" spans="1:10" s="7" customFormat="1" ht="14.1" customHeight="1">
      <c r="A98" s="134"/>
      <c r="B98" s="198"/>
      <c r="J98" s="261"/>
    </row>
    <row r="99" spans="1:10" s="7" customFormat="1" ht="14.1" customHeight="1">
      <c r="A99" s="190"/>
      <c r="B99" s="198"/>
      <c r="J99" s="261"/>
    </row>
    <row r="100" spans="1:10" s="7" customFormat="1" ht="14.1" customHeight="1">
      <c r="A100" s="134"/>
      <c r="B100" s="198"/>
      <c r="J100" s="209"/>
    </row>
    <row r="101" spans="1:10" s="7" customFormat="1" ht="14.1" customHeight="1">
      <c r="A101" s="134"/>
      <c r="B101" s="198"/>
      <c r="J101" s="209"/>
    </row>
    <row r="102" spans="1:10" s="7" customFormat="1" ht="14.1" customHeight="1">
      <c r="A102" s="134"/>
      <c r="B102" s="198"/>
      <c r="J102" s="209"/>
    </row>
    <row r="103" spans="1:10" s="7" customFormat="1" ht="14.1" customHeight="1">
      <c r="A103" s="134"/>
      <c r="B103" s="198"/>
      <c r="J103" s="209"/>
    </row>
    <row r="104" spans="1:10" s="7" customFormat="1" ht="14.1" customHeight="1">
      <c r="A104" s="134"/>
      <c r="B104" s="198"/>
      <c r="J104" s="209"/>
    </row>
    <row r="105" spans="1:10" s="7" customFormat="1" ht="14.1" customHeight="1">
      <c r="A105" s="134"/>
      <c r="B105" s="198"/>
      <c r="J105" s="209"/>
    </row>
    <row r="106" spans="1:10" s="7" customFormat="1" ht="14.1" customHeight="1">
      <c r="A106" s="190"/>
      <c r="B106" s="198"/>
      <c r="J106" s="209"/>
    </row>
    <row r="107" spans="1:10" s="7" customFormat="1" ht="14.1" customHeight="1">
      <c r="A107" s="190"/>
      <c r="B107" s="198"/>
      <c r="J107" s="209"/>
    </row>
    <row r="108" spans="1:10" s="7" customFormat="1" ht="14.1" customHeight="1">
      <c r="A108" s="191"/>
      <c r="B108" s="198"/>
      <c r="J108" s="209"/>
    </row>
    <row r="109" spans="1:10" s="7" customFormat="1" ht="14.1" customHeight="1">
      <c r="A109" s="192"/>
      <c r="B109" s="198"/>
      <c r="J109" s="209"/>
    </row>
    <row r="110" spans="1:10" s="7" customFormat="1" ht="14.1" customHeight="1">
      <c r="A110" s="192"/>
      <c r="B110" s="198"/>
      <c r="J110" s="209"/>
    </row>
    <row r="111" spans="1:10" s="7" customFormat="1" ht="14.1" customHeight="1">
      <c r="A111" s="193"/>
      <c r="B111" s="198"/>
      <c r="J111" s="209"/>
    </row>
    <row r="112" spans="1:10" s="7" customFormat="1" ht="14.1" customHeight="1">
      <c r="A112" s="194"/>
      <c r="B112" s="198"/>
      <c r="J112" s="209"/>
    </row>
    <row r="113" spans="1:10" s="7" customFormat="1" ht="14.1" customHeight="1">
      <c r="A113" s="194"/>
      <c r="B113" s="198"/>
      <c r="J113" s="66"/>
    </row>
    <row r="114" spans="1:10" s="7" customFormat="1" ht="14.1" customHeight="1">
      <c r="A114" s="134"/>
      <c r="B114" s="198"/>
      <c r="J114" s="66"/>
    </row>
    <row r="115" spans="1:10" s="7" customFormat="1" ht="14.1" customHeight="1">
      <c r="A115" s="195"/>
      <c r="B115" s="198"/>
      <c r="J115" s="66"/>
    </row>
    <row r="116" spans="1:10" s="7" customFormat="1" ht="14.1" customHeight="1">
      <c r="A116" s="195"/>
      <c r="B116" s="198"/>
      <c r="J116" s="66"/>
    </row>
    <row r="117" spans="1:10" s="7" customFormat="1" ht="14.1" customHeight="1">
      <c r="A117" s="195"/>
      <c r="B117" s="198"/>
      <c r="J117" s="66"/>
    </row>
    <row r="118" spans="1:10" s="6" customFormat="1" ht="14.1" customHeight="1">
      <c r="A118" s="195"/>
      <c r="B118" s="198"/>
      <c r="J118" s="66"/>
    </row>
    <row r="119" spans="1:10" s="6" customFormat="1" ht="14.1" customHeight="1">
      <c r="A119" s="195"/>
      <c r="B119" s="198"/>
      <c r="J119" s="66"/>
    </row>
    <row r="120" spans="1:10" s="6" customFormat="1" ht="14.1" customHeight="1">
      <c r="A120" s="195"/>
      <c r="B120" s="198"/>
      <c r="J120" s="66"/>
    </row>
    <row r="121" spans="1:10" s="6" customFormat="1" ht="14.1" customHeight="1">
      <c r="A121" s="195"/>
      <c r="B121" s="198"/>
      <c r="J121" s="66"/>
    </row>
    <row r="122" spans="1:10" s="6" customFormat="1" ht="14.1" customHeight="1">
      <c r="A122" s="189"/>
      <c r="B122" s="198"/>
      <c r="J122" s="66"/>
    </row>
    <row r="123" spans="1:10" s="6" customFormat="1" ht="14.1" customHeight="1">
      <c r="A123" s="189"/>
      <c r="B123" s="198"/>
      <c r="J123" s="66"/>
    </row>
    <row r="124" spans="1:10" s="6" customFormat="1" ht="14.1" customHeight="1">
      <c r="A124" s="189"/>
      <c r="B124" s="198"/>
      <c r="J124" s="66"/>
    </row>
    <row r="125" spans="1:10" s="6" customFormat="1" ht="14.1" customHeight="1">
      <c r="A125" s="189"/>
      <c r="B125" s="198"/>
      <c r="J125" s="66"/>
    </row>
    <row r="126" spans="1:10" s="6" customFormat="1" ht="14.1" customHeight="1">
      <c r="A126" s="189"/>
      <c r="B126" s="198"/>
      <c r="J126" s="66"/>
    </row>
    <row r="127" spans="1:10" s="6" customFormat="1" ht="14.1" customHeight="1">
      <c r="A127" s="195"/>
      <c r="B127" s="198"/>
      <c r="J127" s="66"/>
    </row>
    <row r="128" spans="1:10" s="6" customFormat="1" ht="14.1" customHeight="1">
      <c r="A128" s="195"/>
      <c r="B128" s="198"/>
      <c r="J128" s="66"/>
    </row>
    <row r="129" spans="1:10" s="6" customFormat="1" ht="14.1" customHeight="1">
      <c r="A129" s="195"/>
      <c r="B129" s="198"/>
      <c r="J129" s="66"/>
    </row>
    <row r="130" spans="1:10" s="6" customFormat="1" ht="14.1" customHeight="1">
      <c r="A130" s="189"/>
      <c r="B130" s="198"/>
      <c r="J130" s="66"/>
    </row>
    <row r="131" spans="1:10" s="6" customFormat="1" ht="14.1" customHeight="1">
      <c r="A131" s="189"/>
      <c r="B131" s="198"/>
      <c r="J131" s="66"/>
    </row>
    <row r="132" spans="1:10" s="6" customFormat="1" ht="14.1" customHeight="1">
      <c r="A132" s="134"/>
      <c r="B132" s="198"/>
      <c r="J132" s="66"/>
    </row>
    <row r="133" spans="1:10" s="6" customFormat="1" ht="14.1" customHeight="1">
      <c r="A133" s="134"/>
      <c r="B133" s="198"/>
      <c r="J133" s="66"/>
    </row>
    <row r="134" spans="1:10" s="6" customFormat="1" ht="14.1" customHeight="1">
      <c r="A134" s="196"/>
      <c r="B134" s="198"/>
      <c r="J134" s="66"/>
    </row>
    <row r="135" spans="1:10" s="197" customFormat="1" ht="14.1" customHeight="1">
      <c r="A135" s="196"/>
      <c r="B135" s="198"/>
      <c r="J135" s="66"/>
    </row>
    <row r="136" spans="1:10" s="197" customFormat="1" ht="14.1" customHeight="1">
      <c r="A136" s="196"/>
      <c r="B136" s="198"/>
      <c r="J136" s="66"/>
    </row>
    <row r="137" spans="1:10" s="197" customFormat="1" ht="14.1" customHeight="1">
      <c r="A137" s="196"/>
      <c r="B137" s="198"/>
      <c r="J137" s="66"/>
    </row>
    <row r="138" spans="1:10" s="197" customFormat="1" ht="14.1" customHeight="1">
      <c r="A138" s="196"/>
      <c r="B138" s="198"/>
      <c r="J138" s="66"/>
    </row>
    <row r="139" spans="1:10" s="197" customFormat="1" ht="14.1" customHeight="1">
      <c r="A139" s="196"/>
      <c r="B139" s="198"/>
      <c r="J139" s="66"/>
    </row>
    <row r="140" spans="1:10" s="197" customFormat="1" ht="14.1" customHeight="1">
      <c r="A140" s="196"/>
      <c r="B140" s="198"/>
      <c r="J140" s="66"/>
    </row>
    <row r="141" spans="1:10" s="197" customFormat="1" ht="14.1" customHeight="1">
      <c r="A141" s="196"/>
      <c r="B141" s="198"/>
      <c r="J141" s="66"/>
    </row>
    <row r="142" spans="1:10" s="197" customFormat="1" ht="14.1" customHeight="1">
      <c r="A142" s="196"/>
      <c r="B142" s="198"/>
      <c r="J142" s="66"/>
    </row>
    <row r="143" spans="1:10" s="197" customFormat="1" ht="14.1" customHeight="1">
      <c r="A143" s="196"/>
      <c r="J143" s="66"/>
    </row>
    <row r="144" spans="1:10" s="197" customFormat="1" ht="14.1" customHeight="1">
      <c r="A144" s="196"/>
      <c r="J144" s="66"/>
    </row>
    <row r="145" spans="1:10" s="197" customFormat="1" ht="14.1" customHeight="1">
      <c r="A145" s="196"/>
      <c r="J145" s="66"/>
    </row>
    <row r="146" spans="1:10" s="197" customFormat="1" ht="14.1" customHeight="1">
      <c r="A146" s="196"/>
      <c r="J146" s="66"/>
    </row>
    <row r="147" spans="1:10" s="197" customFormat="1" ht="14.1" customHeight="1">
      <c r="A147" s="196"/>
      <c r="J147" s="66"/>
    </row>
    <row r="148" spans="1:10" s="197" customFormat="1" ht="14.1" customHeight="1">
      <c r="A148" s="196"/>
      <c r="J148" s="66"/>
    </row>
    <row r="149" spans="1:10" s="197" customFormat="1" ht="14.1" customHeight="1">
      <c r="A149" s="196"/>
      <c r="J149" s="66"/>
    </row>
    <row r="150" spans="1:10" s="197" customFormat="1" ht="14.1" customHeight="1">
      <c r="A150" s="196"/>
      <c r="J150" s="66"/>
    </row>
    <row r="151" spans="1:10" s="197" customFormat="1" ht="14.1" customHeight="1">
      <c r="A151" s="196"/>
      <c r="J151" s="66"/>
    </row>
    <row r="152" spans="1:10" s="197" customFormat="1" ht="14.1" customHeight="1">
      <c r="A152" s="196"/>
      <c r="J152" s="66"/>
    </row>
    <row r="153" spans="1:10" s="197" customFormat="1" ht="14.1" customHeight="1">
      <c r="A153" s="196"/>
      <c r="J153" s="66"/>
    </row>
    <row r="154" spans="1:10" s="197" customFormat="1" ht="14.1" customHeight="1">
      <c r="A154" s="196"/>
      <c r="J154" s="66"/>
    </row>
    <row r="155" spans="1:10" s="197" customFormat="1" ht="14.1" customHeight="1">
      <c r="A155" s="196"/>
      <c r="J155" s="66"/>
    </row>
    <row r="156" spans="1:10" s="197" customFormat="1" ht="14.1" customHeight="1">
      <c r="A156" s="196"/>
      <c r="J156" s="66"/>
    </row>
  </sheetData>
  <mergeCells count="4">
    <mergeCell ref="B1:E2"/>
    <mergeCell ref="F1:I2"/>
    <mergeCell ref="A1:A2"/>
    <mergeCell ref="J1:L2"/>
  </mergeCells>
  <printOptions horizontalCentered="1"/>
  <pageMargins left="0.39370078740157483" right="0.39370078740157483" top="0.39370078740157483" bottom="0.39370078740157483" header="0.59055118110236227" footer="0.51181102362204722"/>
  <pageSetup paperSize="9" scale="49" orientation="portrait" horizontalDpi="4294967295" r:id="rId1"/>
  <headerFooter alignWithMargins="0"/>
  <rowBreaks count="1" manualBreakCount="1">
    <brk id="56" max="9" man="1"/>
  </rowBreaks>
  <ignoredErrors>
    <ignoredError sqref="H71 H36:I36 I45" numberStoredAsText="1"/>
    <ignoredError sqref="J49 J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P&amp;L continuing</vt:lpstr>
      <vt:lpstr>BS</vt:lpstr>
      <vt:lpstr>CF_en</vt:lpstr>
      <vt:lpstr>Segments</vt:lpstr>
      <vt:lpstr>KPIs quarterly</vt:lpstr>
      <vt:lpstr>KPIs YTD</vt:lpstr>
      <vt:lpstr>BS!Print_Area</vt:lpstr>
      <vt:lpstr>CF_en!Print_Area</vt:lpstr>
      <vt:lpstr>'KPIs quarterly'!Print_Area</vt:lpstr>
      <vt:lpstr>'KPIs YTD'!Print_Area</vt:lpstr>
      <vt:lpstr>'P&amp;L continuing'!Print_Area</vt:lpstr>
      <vt:lpstr>Segments!Print_Area</vt:lpstr>
      <vt:lpstr>BS!Print_Titles</vt:lpstr>
      <vt:lpstr>CF_en!Print_Titles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Angelika Kronen</cp:lastModifiedBy>
  <cp:lastPrinted>2018-11-07T11:42:40Z</cp:lastPrinted>
  <dcterms:created xsi:type="dcterms:W3CDTF">2011-11-09T16:57:31Z</dcterms:created>
  <dcterms:modified xsi:type="dcterms:W3CDTF">2018-11-07T15:01:51Z</dcterms:modified>
</cp:coreProperties>
</file>