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IR\negyedeves jelentesek\Negyedéves statisztika\2018\Q3\"/>
    </mc:Choice>
  </mc:AlternateContent>
  <xr:revisionPtr revIDLastSave="0" documentId="13_ncr:1_{8B186583-3E6E-41AF-AD45-AE8CB6AC3A64}" xr6:coauthVersionLast="28" xr6:coauthVersionMax="28" xr10:uidLastSave="{00000000-0000-0000-0000-000000000000}"/>
  <bookViews>
    <workbookView xWindow="1215" yWindow="4455" windowWidth="16980" windowHeight="3075" tabRatio="876" activeTab="5" xr2:uid="{00000000-000D-0000-FFFF-FFFF00000000}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Area" localSheetId="2">CF_hun!$A$1:$N$53</definedName>
    <definedName name="_xlnm.Print_Area" localSheetId="0">'Eredm. folytatódó'!$A$1:$R$104</definedName>
    <definedName name="_xlnm.Print_Area" localSheetId="5">'kumulált KPI-k'!$A$1:$L$85</definedName>
    <definedName name="_xlnm.Print_Area" localSheetId="1">Mérleg!$A$1:$AD$73</definedName>
    <definedName name="_xlnm.Print_Area" localSheetId="4">'negyedéves KPI-k'!$A$1:$L$86</definedName>
    <definedName name="_xlnm.Print_Area" localSheetId="3">Szegmensek!$A$1:$S$61</definedName>
    <definedName name="_xlnm.Print_Titles" localSheetId="2">CF_hun!$A:$C,CF_hun!$1:$3</definedName>
    <definedName name="_xlnm.Print_Titles" localSheetId="1">Mérleg!$A:$C,Mérleg!$1:$3</definedName>
  </definedNames>
  <calcPr calcId="179017"/>
</workbook>
</file>

<file path=xl/calcChain.xml><?xml version="1.0" encoding="utf-8"?>
<calcChain xmlns="http://schemas.openxmlformats.org/spreadsheetml/2006/main">
  <c r="N80" i="23" l="1"/>
  <c r="N64" i="23"/>
  <c r="N66" i="23" s="1"/>
  <c r="N60" i="23" l="1"/>
  <c r="N68" i="23" s="1"/>
  <c r="N70" i="23" s="1"/>
  <c r="N38" i="23"/>
  <c r="N44" i="23" s="1"/>
  <c r="N24" i="23"/>
  <c r="N14" i="23"/>
  <c r="N30" i="23" s="1"/>
  <c r="N82" i="23" l="1"/>
  <c r="N83" i="23" s="1"/>
  <c r="N48" i="23"/>
  <c r="N54" i="23" s="1"/>
  <c r="L12" i="10"/>
  <c r="L12" i="14"/>
  <c r="I57" i="18" l="1"/>
  <c r="G56" i="18"/>
  <c r="Q47" i="18"/>
  <c r="P47" i="18"/>
  <c r="O47" i="18"/>
  <c r="L47" i="18"/>
  <c r="K47" i="18"/>
  <c r="J47" i="18"/>
  <c r="I47" i="18"/>
  <c r="H47" i="18"/>
  <c r="G47" i="18"/>
  <c r="F47" i="18"/>
  <c r="E47" i="18"/>
  <c r="D47" i="18"/>
  <c r="Q40" i="18"/>
  <c r="L40" i="18"/>
  <c r="K40" i="18"/>
  <c r="J40" i="18"/>
  <c r="I40" i="18"/>
  <c r="H40" i="18"/>
  <c r="G40" i="18"/>
  <c r="F40" i="18"/>
  <c r="E40" i="18"/>
  <c r="D40" i="18"/>
  <c r="H31" i="18"/>
  <c r="G30" i="18"/>
  <c r="Q18" i="18"/>
  <c r="L18" i="18"/>
  <c r="Q11" i="18"/>
  <c r="P11" i="18"/>
  <c r="O11" i="18"/>
  <c r="L11" i="18"/>
  <c r="L24" i="18" l="1"/>
  <c r="L28" i="18" s="1"/>
  <c r="L31" i="18" s="1"/>
  <c r="Q24" i="18"/>
  <c r="Q28" i="18" s="1"/>
  <c r="Q31" i="18" s="1"/>
  <c r="I28" i="18"/>
  <c r="I31" i="18" s="1"/>
  <c r="L51" i="18"/>
  <c r="L55" i="18" s="1"/>
  <c r="L57" i="18" s="1"/>
  <c r="Q51" i="18"/>
  <c r="Q55" i="18" s="1"/>
  <c r="Q57" i="18" s="1"/>
  <c r="I51" i="18"/>
  <c r="J78" i="10"/>
  <c r="J49" i="10"/>
  <c r="J40" i="10"/>
  <c r="J78" i="14"/>
  <c r="J49" i="14"/>
  <c r="J40" i="14"/>
  <c r="AB27" i="7" l="1"/>
  <c r="AB16" i="7"/>
  <c r="AB29" i="7" l="1"/>
  <c r="L43" i="8"/>
  <c r="L45" i="8" s="1"/>
  <c r="L33" i="8"/>
  <c r="L19" i="8"/>
  <c r="L21" i="8" s="1"/>
  <c r="P102" i="23"/>
  <c r="P99" i="23"/>
  <c r="P97" i="23"/>
  <c r="L97" i="23"/>
  <c r="P80" i="23"/>
  <c r="L80" i="23"/>
  <c r="P64" i="23"/>
  <c r="P66" i="23" s="1"/>
  <c r="L64" i="23"/>
  <c r="L66" i="23" s="1"/>
  <c r="P60" i="23"/>
  <c r="L60" i="23"/>
  <c r="P38" i="23"/>
  <c r="P44" i="23" s="1"/>
  <c r="L38" i="23"/>
  <c r="L44" i="23" s="1"/>
  <c r="P24" i="23"/>
  <c r="L24" i="23"/>
  <c r="P14" i="23"/>
  <c r="L14" i="23"/>
  <c r="L30" i="23" l="1"/>
  <c r="L82" i="23" s="1"/>
  <c r="L83" i="23" s="1"/>
  <c r="P30" i="23"/>
  <c r="P82" i="23" s="1"/>
  <c r="P83" i="23" s="1"/>
  <c r="L70" i="23"/>
  <c r="P70" i="23"/>
  <c r="P48" i="23" l="1"/>
  <c r="P54" i="23" s="1"/>
  <c r="L48" i="23"/>
  <c r="L54" i="23" s="1"/>
  <c r="X65" i="7" l="1"/>
  <c r="K21" i="7"/>
  <c r="K20" i="7"/>
  <c r="K25" i="7"/>
  <c r="G21" i="7"/>
  <c r="K66" i="7"/>
  <c r="K64" i="7"/>
  <c r="K63" i="7"/>
  <c r="K49" i="7"/>
  <c r="K48" i="7"/>
  <c r="K47" i="7"/>
  <c r="K37" i="7"/>
  <c r="J37" i="7"/>
  <c r="I37" i="7"/>
  <c r="K36" i="7"/>
  <c r="J36" i="7"/>
  <c r="I36" i="7"/>
  <c r="K35" i="7"/>
  <c r="K13" i="7"/>
  <c r="K10" i="7"/>
  <c r="K53" i="7" l="1"/>
  <c r="K43" i="7"/>
  <c r="K65" i="7"/>
  <c r="K67" i="7" s="1"/>
  <c r="K27" i="7"/>
  <c r="K29" i="7" s="1"/>
  <c r="K55" i="7" l="1"/>
  <c r="K69" i="7"/>
</calcChain>
</file>

<file path=xl/sharedStrings.xml><?xml version="1.0" encoding="utf-8"?>
<sst xmlns="http://schemas.openxmlformats.org/spreadsheetml/2006/main" count="537" uniqueCount="258">
  <si>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</si>
  <si>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</si>
  <si>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</si>
  <si>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</si>
  <si>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</si>
  <si>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</si>
  <si>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</si>
  <si>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</si>
  <si>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</si>
  <si>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</si>
  <si>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</si>
  <si>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</si>
  <si>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</si>
  <si>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</si>
  <si>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</si>
  <si>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</si>
  <si>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</si>
  <si>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</si>
  <si>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</si>
  <si>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</si>
  <si>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</si>
  <si>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</si>
  <si>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</si>
  <si>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</si>
  <si>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</si>
  <si>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</si>
  <si>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</si>
  <si>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</si>
  <si>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</si>
  <si>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</si>
  <si>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</si>
  <si>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</si>
  <si>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</si>
  <si>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</si>
  <si>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</si>
  <si>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</si>
  <si>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</si>
  <si>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</si>
  <si>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</si>
  <si>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</si>
  <si>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</si>
  <si>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</si>
  <si>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</si>
  <si>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</si>
  <si>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</si>
  <si>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</si>
  <si>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</si>
  <si>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</si>
  <si>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</si>
  <si>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</si>
  <si>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</si>
  <si>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</si>
  <si>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</si>
  <si>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</si>
  <si>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</si>
  <si>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</si>
  <si>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</si>
  <si>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</si>
  <si>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</si>
  <si>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</si>
  <si>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</si>
  <si>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</si>
  <si>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</si>
  <si>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</si>
  <si>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</si>
  <si>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</si>
  <si>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</si>
  <si>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</si>
  <si>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</si>
  <si>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</si>
  <si>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</si>
  <si>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</si>
  <si>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</si>
  <si>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</si>
  <si>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</si>
  <si>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</si>
  <si>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</si>
  <si>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</si>
  <si>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</si>
  <si>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</si>
  <si>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</si>
  <si>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</si>
  <si>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</si>
  <si>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</si>
  <si>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</si>
  <si>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</si>
  <si>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</si>
  <si>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</si>
  <si>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</si>
  <si>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</si>
  <si>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</si>
  <si>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</si>
  <si>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</si>
  <si>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</si>
  <si>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</si>
  <si>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</si>
  <si>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</si>
  <si>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</si>
  <si>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</si>
  <si>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</si>
  <si>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</si>
  <si>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</si>
  <si>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</si>
  <si>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</si>
  <si>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</si>
  <si>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</si>
  <si>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</si>
  <si>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</si>
  <si>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</si>
  <si>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</si>
  <si>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</si>
  <si>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</si>
  <si>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</si>
  <si>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</si>
  <si>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</si>
  <si>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</si>
  <si>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</si>
  <si>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</si>
  <si>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</si>
  <si>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</si>
  <si>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</si>
  <si>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</si>
  <si>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</si>
  <si>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</si>
  <si>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</si>
  <si>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</si>
  <si>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</si>
  <si>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</si>
  <si>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</si>
  <si>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</si>
  <si>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</si>
  <si>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</si>
  <si>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</si>
  <si>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</si>
  <si>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</si>
  <si>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</si>
  <si>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</si>
  <si>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</si>
  <si>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</si>
  <si>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</si>
  <si>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</si>
  <si>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</si>
  <si>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</si>
  <si>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</si>
  <si>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</si>
  <si>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</si>
  <si>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</si>
  <si>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</si>
  <si>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</si>
  <si>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</si>
  <si>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</si>
  <si>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</si>
  <si>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</si>
  <si>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</si>
  <si>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</si>
  <si>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</si>
  <si>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</si>
  <si>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</si>
  <si>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</si>
  <si>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</si>
  <si>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</si>
  <si>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</si>
  <si>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</si>
  <si>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</si>
  <si>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</si>
  <si>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</si>
  <si>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</si>
  <si>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</si>
  <si>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</si>
  <si>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</si>
  <si>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</si>
  <si>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</si>
  <si>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</si>
  <si>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</si>
  <si>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</si>
  <si>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</si>
  <si>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</si>
  <si>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</si>
  <si>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</si>
  <si>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</si>
  <si>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</si>
  <si>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</si>
  <si>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</si>
  <si>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</si>
  <si>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</si>
  <si>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</si>
  <si>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</si>
  <si>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</si>
  <si>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</si>
  <si>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</si>
  <si>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</si>
  <si>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</si>
  <si>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</si>
  <si>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</si>
  <si>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</si>
  <si>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</si>
  <si>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</si>
  <si>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</si>
  <si>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</si>
  <si>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</si>
  <si>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</si>
  <si>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</si>
  <si>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</si>
  <si>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</si>
  <si>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</si>
  <si>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</si>
  <si>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</si>
  <si>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</si>
  <si>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</si>
  <si>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</si>
  <si>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</si>
  <si>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</si>
  <si>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</si>
  <si>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</si>
  <si>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</si>
  <si>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</si>
  <si>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</si>
  <si>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</si>
  <si>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</si>
  <si>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</si>
  <si>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</si>
  <si>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</si>
  <si>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</si>
  <si>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</si>
  <si>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</si>
  <si>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</si>
  <si>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</si>
  <si>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</si>
  <si>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</si>
  <si>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</si>
  <si>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</si>
  <si>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</si>
  <si>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</si>
  <si>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</si>
  <si>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37,7%</t>
  </si>
  <si>
    <t>10,6%</t>
  </si>
  <si>
    <r>
      <t xml:space="preserve">Mobil penetráció </t>
    </r>
    <r>
      <rPr>
        <vertAlign val="superscript"/>
        <sz val="10"/>
        <rFont val="Tele-GroteskFet"/>
        <charset val="238"/>
      </rPr>
      <t xml:space="preserve">(1) 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</si>
  <si>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</si>
  <si>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(2)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</si>
  <si>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</si>
  <si>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(3)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</si>
  <si>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(3) (4)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</si>
  <si>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</si>
  <si>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</si>
  <si>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Bevételt hozó aktív ügyfelek (RPC) alapján</t>
    </r>
  </si>
  <si>
    <t>Q1 2018</t>
  </si>
  <si>
    <t>IAS 18 / IAS 11</t>
  </si>
  <si>
    <t>IFRS 9&amp;15</t>
  </si>
  <si>
    <t>Q2 2018</t>
  </si>
  <si>
    <t>Q3 2018</t>
  </si>
  <si>
    <t>Q4 2018</t>
  </si>
  <si>
    <t>99,04%</t>
  </si>
  <si>
    <t xml:space="preserve">  Kiskereskedelmi szélessávú csatlakozások száma</t>
  </si>
  <si>
    <t xml:space="preserve">  Nagykereskedelmi szélessávú csatlakozások száma</t>
  </si>
  <si>
    <t>2018 
IAS 18/ IAS 11</t>
  </si>
  <si>
    <t>2018 
IFRS 9 &amp; 15</t>
  </si>
  <si>
    <r>
      <t>38.0%</t>
    </r>
    <r>
      <rPr>
        <b/>
        <vertAlign val="superscript"/>
        <sz val="10"/>
        <rFont val="Tele-GroteskEENor"/>
        <charset val="238"/>
      </rPr>
      <t>(5)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</si>
  <si>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2018. augusztusi adat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</si>
</sst>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F_t_-;\-* #,##0.00\ _F_t_-;_-* &quot;-&quot;??\ _F_t_-;_-@_-"/>
    <numFmt numFmtId="165" formatCode="#,##0\ ;\(#,##0\)"/>
    <numFmt numFmtId="166" formatCode="0.0%"/>
    <numFmt numFmtId="167" formatCode="0_)"/>
    <numFmt numFmtId="168" formatCode="#,##0;\(#,##0\)"/>
    <numFmt numFmtId="169" formatCode="#,##0.0%;\(#,##0.0%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_-* #,##0.00\ _F_t_-;\-* #,##0.00\ _F_t_-;_-* \-??\ _F_t_-;_-@_-"/>
    <numFmt numFmtId="185" formatCode="_-* #,##0_-;\-* #,##0_-;_-* &quot;-&quot;_-;_-@_-"/>
    <numFmt numFmtId="186" formatCode="0.0"/>
    <numFmt numFmtId="187" formatCode="0.00;[Red]0.00"/>
    <numFmt numFmtId="188" formatCode="00000000"/>
    <numFmt numFmtId="189" formatCode="#,##0.0_);[Red]\(#,##0.0\)"/>
    <numFmt numFmtId="190" formatCode="#,##0.00;[Red]\-#,##0.00"/>
    <numFmt numFmtId="191" formatCode="_-* #,##0.00\ [$€-1]_-;\-* #,##0.00\ [$€-1]_-;_-* &quot;-&quot;??\ [$€-1]_-"/>
    <numFmt numFmtId="192" formatCode="####"/>
    <numFmt numFmtId="193" formatCode="mm/dd/yy"/>
    <numFmt numFmtId="194" formatCode="#,##0\ &quot;DM&quot;;[Red]\-#,##0\ &quot;DM&quot;"/>
    <numFmt numFmtId="195" formatCode="#,##0.00\ &quot;DM&quot;;[Red]\-#,##0.00\ &quot;DM&quot;"/>
    <numFmt numFmtId="196" formatCode="_-* #,##0.00\ _€_-;\-* #,##0.00\ _€_-;_-* &quot;-&quot;??\ _€_-;_-@_-"/>
    <numFmt numFmtId="197" formatCode="_-* #,##0.00\ _д_е_н_._-;\-* #,##0.00\ _д_е_н_._-;_-* &quot;-&quot;??\ _д_е_н_._-;_-@_-"/>
    <numFmt numFmtId="198" formatCode="#,##0.00\ ;\(#,##0.00\)"/>
    <numFmt numFmtId="199" formatCode="mm\/dd\/yy"/>
  </numFmts>
  <fonts count="16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/>
      <right style="thin">
        <color indexed="64"/>
      </right>
      <top/>
      <bottom/>
      <diagonal/>
    </border>
  </borders>
  <cellStyleXfs count="2282">
    <xf numFmtId="0" fontId="0" fillId="0" borderId="0"/>
    <xf numFmtId="0" fontId="14" fillId="0" borderId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176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7" fontId="9" fillId="0" borderId="0"/>
    <xf numFmtId="0" fontId="5" fillId="0" borderId="0"/>
    <xf numFmtId="167" fontId="9" fillId="0" borderId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0" fontId="15" fillId="0" borderId="0" applyFill="0" applyBorder="0" applyAlignment="0"/>
    <xf numFmtId="171" fontId="15" fillId="0" borderId="0" applyFill="0" applyBorder="0" applyAlignment="0"/>
    <xf numFmtId="170" fontId="15" fillId="0" borderId="0" applyFill="0" applyBorder="0" applyAlignment="0"/>
    <xf numFmtId="175" fontId="15" fillId="0" borderId="0" applyFill="0" applyBorder="0" applyAlignment="0"/>
    <xf numFmtId="171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8" fontId="15" fillId="0" borderId="0" applyFill="0" applyBorder="0" applyAlignment="0"/>
    <xf numFmtId="179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6" applyNumberFormat="0" applyAlignment="0" applyProtection="0"/>
    <xf numFmtId="0" fontId="43" fillId="26" borderId="27" applyNumberFormat="0" applyAlignment="0" applyProtection="0"/>
    <xf numFmtId="0" fontId="44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6" applyNumberFormat="0" applyAlignment="0" applyProtection="0"/>
    <xf numFmtId="0" fontId="50" fillId="0" borderId="32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6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1" fillId="0" borderId="36" applyNumberFormat="0" applyFill="0" applyAlignment="0" applyProtection="0"/>
    <xf numFmtId="0" fontId="72" fillId="0" borderId="37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6" fillId="0" borderId="0" applyFill="0" applyBorder="0" applyAlignment="0"/>
    <xf numFmtId="14" fontId="16" fillId="0" borderId="0" applyFill="0" applyBorder="0" applyAlignment="0"/>
    <xf numFmtId="181" fontId="56" fillId="0" borderId="0" applyFill="0" applyBorder="0" applyAlignment="0"/>
    <xf numFmtId="182" fontId="17" fillId="0" borderId="38">
      <alignment vertical="center"/>
    </xf>
    <xf numFmtId="38" fontId="17" fillId="0" borderId="1">
      <alignment vertical="center"/>
    </xf>
    <xf numFmtId="182" fontId="17" fillId="0" borderId="38">
      <alignment vertical="center"/>
    </xf>
    <xf numFmtId="0" fontId="73" fillId="69" borderId="27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9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9" applyNumberFormat="0" applyAlignment="0" applyProtection="0"/>
    <xf numFmtId="0" fontId="65" fillId="0" borderId="40">
      <alignment horizontal="left" vertical="center"/>
    </xf>
    <xf numFmtId="0" fontId="19" fillId="0" borderId="3">
      <alignment horizontal="left" vertical="center"/>
    </xf>
    <xf numFmtId="0" fontId="65" fillId="0" borderId="40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41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42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31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4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31" applyNumberFormat="0" applyProtection="0">
      <alignment vertical="center"/>
    </xf>
    <xf numFmtId="4" fontId="86" fillId="2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87" fillId="18" borderId="43" applyNumberFormat="0" applyProtection="0">
      <alignment horizontal="left" vertical="top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78" borderId="45" applyNumberFormat="0">
      <protection locked="0"/>
    </xf>
    <xf numFmtId="0" fontId="85" fillId="23" borderId="46" applyBorder="0"/>
    <xf numFmtId="4" fontId="57" fillId="11" borderId="43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3" applyNumberFormat="0" applyProtection="0">
      <alignment horizontal="left" vertical="center" indent="1"/>
    </xf>
    <xf numFmtId="0" fontId="57" fillId="11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86" fillId="4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7" fillId="86" borderId="43" applyNumberFormat="0" applyProtection="0">
      <alignment horizontal="left" vertical="top" indent="1"/>
    </xf>
    <xf numFmtId="4" fontId="88" fillId="89" borderId="44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5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6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5" applyNumberFormat="0" applyProtection="0">
      <alignment vertical="center"/>
    </xf>
    <xf numFmtId="43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5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3" fillId="80" borderId="0"/>
    <xf numFmtId="0" fontId="63" fillId="80" borderId="0"/>
    <xf numFmtId="0" fontId="18" fillId="23" borderId="43" applyNumberFormat="0" applyProtection="0">
      <alignment horizontal="left" vertical="top" indent="1"/>
    </xf>
    <xf numFmtId="0" fontId="18" fillId="86" borderId="43" applyNumberFormat="0" applyProtection="0">
      <alignment horizontal="left" vertical="top" indent="1"/>
    </xf>
    <xf numFmtId="0" fontId="18" fillId="44" borderId="43" applyNumberFormat="0" applyProtection="0">
      <alignment horizontal="left" vertical="top" indent="1"/>
    </xf>
    <xf numFmtId="0" fontId="18" fillId="87" borderId="43" applyNumberFormat="0" applyProtection="0">
      <alignment horizontal="left" vertical="top" indent="1"/>
    </xf>
    <xf numFmtId="0" fontId="18" fillId="78" borderId="45" applyNumberFormat="0">
      <protection locked="0"/>
    </xf>
    <xf numFmtId="0" fontId="63" fillId="80" borderId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5" applyNumberFormat="0">
      <protection locked="0"/>
    </xf>
    <xf numFmtId="0" fontId="18" fillId="90" borderId="4"/>
    <xf numFmtId="0" fontId="63" fillId="80" borderId="0"/>
    <xf numFmtId="0" fontId="63" fillId="8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5" applyNumberFormat="0" applyProtection="0">
      <alignment vertical="center"/>
    </xf>
    <xf numFmtId="4" fontId="18" fillId="18" borderId="35" applyNumberFormat="0" applyProtection="0">
      <alignment vertical="center"/>
    </xf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6" fillId="30" borderId="31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7" fillId="42" borderId="31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7" fillId="2" borderId="31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87" borderId="43" applyNumberFormat="0" applyProtection="0">
      <alignment horizontal="left" vertical="top" indent="1"/>
    </xf>
    <xf numFmtId="0" fontId="63" fillId="87" borderId="43" applyNumberFormat="0" applyProtection="0">
      <alignment horizontal="left" vertical="top" indent="1"/>
    </xf>
    <xf numFmtId="0" fontId="7" fillId="29" borderId="31" applyNumberFormat="0" applyProtection="0">
      <alignment horizontal="left" vertical="center" indent="1"/>
    </xf>
    <xf numFmtId="0" fontId="7" fillId="0" borderId="0"/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18" fillId="0" borderId="35" applyNumberFormat="0" applyProtection="0">
      <alignment horizontal="right" vertical="center"/>
    </xf>
    <xf numFmtId="4" fontId="18" fillId="0" borderId="35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6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0" fontId="67" fillId="126" borderId="0" applyNumberFormat="0" applyBorder="0" applyAlignment="0" applyProtection="0"/>
    <xf numFmtId="171" fontId="15" fillId="0" borderId="0" applyFill="0" applyBorder="0" applyAlignment="0"/>
    <xf numFmtId="171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67" fillId="75" borderId="0" applyNumberFormat="0" applyBorder="0" applyAlignment="0" applyProtection="0"/>
    <xf numFmtId="175" fontId="15" fillId="0" borderId="0" applyFill="0" applyBorder="0" applyAlignment="0"/>
    <xf numFmtId="175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0" fontId="117" fillId="78" borderId="26" applyNumberFormat="0" applyAlignment="0" applyProtection="0"/>
    <xf numFmtId="0" fontId="95" fillId="79" borderId="26" applyNumberFormat="0" applyAlignment="0" applyProtection="0"/>
    <xf numFmtId="189" fontId="118" fillId="0" borderId="0" applyFill="0" applyBorder="0" applyProtection="0"/>
    <xf numFmtId="0" fontId="119" fillId="19" borderId="27" applyNumberFormat="0" applyAlignment="0" applyProtection="0"/>
    <xf numFmtId="0" fontId="73" fillId="69" borderId="27" applyNumberFormat="0" applyAlignment="0" applyProtection="0"/>
    <xf numFmtId="0" fontId="43" fillId="132" borderId="53" applyNumberFormat="0" applyAlignment="0" applyProtection="0"/>
    <xf numFmtId="0" fontId="97" fillId="0" borderId="0" applyNumberFormat="0" applyFill="0" applyBorder="0" applyAlignment="0" applyProtection="0"/>
    <xf numFmtId="0" fontId="98" fillId="0" borderId="54" applyNumberFormat="0" applyFill="0" applyAlignment="0" applyProtection="0"/>
    <xf numFmtId="0" fontId="99" fillId="0" borderId="36" applyNumberFormat="0" applyFill="0" applyAlignment="0" applyProtection="0"/>
    <xf numFmtId="0" fontId="100" fillId="0" borderId="55" applyNumberFormat="0" applyFill="0" applyAlignment="0" applyProtection="0"/>
    <xf numFmtId="0" fontId="100" fillId="0" borderId="0" applyNumberFormat="0" applyFill="0" applyBorder="0" applyAlignment="0" applyProtection="0"/>
    <xf numFmtId="184" fontId="7" fillId="0" borderId="0" applyFill="0" applyBorder="0" applyAlignment="0" applyProtection="0"/>
    <xf numFmtId="170" fontId="15" fillId="0" borderId="0" applyFont="0" applyFill="0" applyBorder="0" applyAlignment="0" applyProtection="0"/>
    <xf numFmtId="170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6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1" fontId="15" fillId="0" borderId="0" applyFont="0" applyFill="0" applyBorder="0" applyAlignment="0" applyProtection="0"/>
    <xf numFmtId="171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6" fontId="38" fillId="0" borderId="0" applyFont="0" applyFill="0" applyBorder="0" applyAlignment="0" applyProtection="0"/>
    <xf numFmtId="190" fontId="17" fillId="0" borderId="0" applyFont="0" applyFill="0" applyBorder="0" applyAlignment="0" applyProtection="0"/>
    <xf numFmtId="8" fontId="118" fillId="0" borderId="0" applyFill="0" applyBorder="0" applyProtection="0"/>
    <xf numFmtId="0" fontId="73" fillId="69" borderId="27" applyNumberFormat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1" fontId="63" fillId="0" borderId="0" applyFont="0" applyFill="0" applyBorder="0" applyAlignment="0" applyProtection="0"/>
    <xf numFmtId="191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43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2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42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31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64" fillId="0" borderId="0"/>
    <xf numFmtId="175" fontId="15" fillId="0" borderId="0" applyFill="0" applyBorder="0" applyAlignment="0"/>
    <xf numFmtId="175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0" fontId="141" fillId="0" borderId="41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6" fontId="21" fillId="0" borderId="0"/>
    <xf numFmtId="176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42" applyNumberFormat="0" applyFont="0" applyAlignment="0" applyProtection="0"/>
    <xf numFmtId="0" fontId="129" fillId="0" borderId="0"/>
    <xf numFmtId="0" fontId="78" fillId="0" borderId="59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66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0">
      <alignment horizontal="center"/>
    </xf>
    <xf numFmtId="0" fontId="7" fillId="0" borderId="60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3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31" applyNumberFormat="0" applyProtection="0">
      <alignment vertical="center"/>
    </xf>
    <xf numFmtId="4" fontId="16" fillId="28" borderId="31" applyNumberFormat="0" applyProtection="0">
      <alignment vertical="center"/>
    </xf>
    <xf numFmtId="0" fontId="101" fillId="50" borderId="31" applyNumberFormat="0" applyProtection="0">
      <alignment vertical="center"/>
    </xf>
    <xf numFmtId="0" fontId="56" fillId="50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56" fillId="50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81" borderId="31" applyNumberFormat="0" applyProtection="0">
      <alignment horizontal="right" vertical="center"/>
    </xf>
    <xf numFmtId="0" fontId="56" fillId="46" borderId="31" applyNumberFormat="0" applyProtection="0">
      <alignment horizontal="right" vertical="center"/>
    </xf>
    <xf numFmtId="0" fontId="56" fillId="73" borderId="31" applyNumberFormat="0" applyProtection="0">
      <alignment horizontal="right" vertical="center"/>
    </xf>
    <xf numFmtId="0" fontId="56" fillId="119" borderId="31" applyNumberFormat="0" applyProtection="0">
      <alignment horizontal="right" vertical="center"/>
    </xf>
    <xf numFmtId="0" fontId="56" fillId="124" borderId="31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31" applyNumberFormat="0" applyProtection="0">
      <alignment horizontal="right" vertical="center"/>
    </xf>
    <xf numFmtId="0" fontId="56" fillId="74" borderId="31" applyNumberFormat="0" applyProtection="0">
      <alignment horizontal="right" vertical="center"/>
    </xf>
    <xf numFmtId="0" fontId="56" fillId="139" borderId="31" applyNumberFormat="0" applyProtection="0">
      <alignment horizontal="right" vertical="center"/>
    </xf>
    <xf numFmtId="0" fontId="56" fillId="118" borderId="31" applyNumberFormat="0" applyProtection="0">
      <alignment horizontal="right" vertical="center"/>
    </xf>
    <xf numFmtId="0" fontId="102" fillId="140" borderId="31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0" fontId="56" fillId="141" borderId="6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0" fontId="56" fillId="142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4" fillId="0" borderId="0"/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37" fillId="0" borderId="0"/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96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4" fillId="0" borderId="0"/>
    <xf numFmtId="0" fontId="7" fillId="110" borderId="31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31" applyNumberFormat="0" applyProtection="0">
      <alignment vertical="center"/>
    </xf>
    <xf numFmtId="0" fontId="101" fillId="47" borderId="31" applyNumberFormat="0" applyProtection="0">
      <alignment vertical="center"/>
    </xf>
    <xf numFmtId="0" fontId="56" fillId="47" borderId="31" applyNumberFormat="0" applyProtection="0">
      <alignment horizontal="left" vertical="center" indent="1"/>
    </xf>
    <xf numFmtId="0" fontId="56" fillId="47" borderId="31" applyNumberFormat="0" applyProtection="0">
      <alignment horizontal="left" vertical="center" indent="1"/>
    </xf>
    <xf numFmtId="0" fontId="56" fillId="141" borderId="31" applyNumberFormat="0" applyProtection="0">
      <alignment horizontal="right" vertical="center"/>
    </xf>
    <xf numFmtId="0" fontId="56" fillId="141" borderId="31" applyNumberFormat="0" applyProtection="0">
      <alignment horizontal="right" vertical="center"/>
    </xf>
    <xf numFmtId="0" fontId="101" fillId="141" borderId="31" applyNumberFormat="0" applyProtection="0">
      <alignment horizontal="right" vertical="center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103" fillId="141" borderId="31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6" applyNumberFormat="0" applyAlignment="0" applyProtection="0"/>
    <xf numFmtId="0" fontId="84" fillId="49" borderId="26" applyNumberFormat="0" applyAlignment="0" applyProtection="0"/>
    <xf numFmtId="0" fontId="95" fillId="79" borderId="26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62" applyNumberFormat="0" applyFont="0"/>
    <xf numFmtId="0" fontId="7" fillId="0" borderId="0"/>
    <xf numFmtId="0" fontId="7" fillId="0" borderId="0"/>
    <xf numFmtId="178" fontId="15" fillId="0" borderId="0" applyFill="0" applyBorder="0" applyAlignment="0"/>
    <xf numFmtId="178" fontId="80" fillId="0" borderId="0" applyFill="0" applyBorder="0" applyAlignment="0"/>
    <xf numFmtId="179" fontId="15" fillId="0" borderId="0" applyFill="0" applyBorder="0" applyAlignment="0"/>
    <xf numFmtId="179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94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7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96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180" fontId="38" fillId="0" borderId="0" applyFont="0" applyFill="0" applyBorder="0" applyAlignment="0" applyProtection="0"/>
    <xf numFmtId="184" fontId="7" fillId="0" borderId="0" applyFill="0" applyBorder="0" applyAlignment="0" applyProtection="0"/>
    <xf numFmtId="180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4" fontId="7" fillId="0" borderId="0" applyFill="0" applyBorder="0" applyAlignment="0" applyProtection="0"/>
    <xf numFmtId="180" fontId="38" fillId="0" borderId="0" applyFont="0" applyFill="0" applyBorder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96" fillId="116" borderId="42" applyNumberFormat="0" applyFont="0" applyAlignment="0" applyProtection="0"/>
    <xf numFmtId="0" fontId="147" fillId="78" borderId="63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4" fillId="0" borderId="0"/>
    <xf numFmtId="0" fontId="18" fillId="87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18" fillId="87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4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3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50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7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5" applyNumberFormat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31" applyNumberFormat="0" applyAlignment="0" applyProtection="0"/>
    <xf numFmtId="0" fontId="92" fillId="67" borderId="35" applyNumberFormat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43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32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9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6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43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5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8" applyNumberFormat="0" applyFill="0" applyAlignment="0" applyProtection="0"/>
    <xf numFmtId="0" fontId="61" fillId="0" borderId="51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5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4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9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5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5" applyNumberFormat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5" fillId="0" borderId="50" applyNumberFormat="0" applyFill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8" fillId="66" borderId="35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31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1" fillId="0" borderId="51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4" applyNumberFormat="0" applyProtection="0">
      <alignment horizontal="left" vertical="center" indent="1"/>
    </xf>
    <xf numFmtId="0" fontId="64" fillId="0" borderId="0"/>
    <xf numFmtId="4" fontId="38" fillId="23" borderId="44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4" applyNumberFormat="0" applyProtection="0">
      <alignment horizontal="left" vertical="center" indent="1"/>
    </xf>
    <xf numFmtId="0" fontId="64" fillId="0" borderId="0"/>
    <xf numFmtId="4" fontId="18" fillId="86" borderId="44" applyNumberFormat="0" applyProtection="0">
      <alignment horizontal="left" vertical="center" indent="1"/>
    </xf>
    <xf numFmtId="0" fontId="18" fillId="23" borderId="43" applyNumberFormat="0" applyProtection="0">
      <alignment horizontal="left" vertical="top" indent="1"/>
    </xf>
    <xf numFmtId="0" fontId="64" fillId="0" borderId="0"/>
    <xf numFmtId="0" fontId="18" fillId="86" borderId="43" applyNumberFormat="0" applyProtection="0">
      <alignment horizontal="left" vertical="top" indent="1"/>
    </xf>
    <xf numFmtId="0" fontId="64" fillId="0" borderId="0"/>
    <xf numFmtId="0" fontId="18" fillId="44" borderId="43" applyNumberFormat="0" applyProtection="0">
      <alignment horizontal="left" vertical="top" indent="1"/>
    </xf>
    <xf numFmtId="0" fontId="64" fillId="0" borderId="0"/>
    <xf numFmtId="0" fontId="18" fillId="87" borderId="43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4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5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522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67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6" fillId="8" borderId="11" xfId="33" applyNumberFormat="1" applyFont="1" applyFill="1" applyBorder="1" applyAlignment="1" applyProtection="1">
      <alignment horizontal="right"/>
    </xf>
    <xf numFmtId="37" fontId="26" fillId="7" borderId="11" xfId="33" applyNumberFormat="1" applyFont="1" applyFill="1" applyBorder="1" applyProtection="1"/>
    <xf numFmtId="37" fontId="26" fillId="5" borderId="11" xfId="33" applyNumberFormat="1" applyFont="1" applyFill="1" applyBorder="1" applyProtection="1"/>
    <xf numFmtId="37" fontId="26" fillId="7" borderId="11" xfId="33" applyNumberFormat="1" applyFont="1" applyFill="1" applyBorder="1" applyAlignment="1" applyProtection="1">
      <alignment horizontal="center"/>
    </xf>
    <xf numFmtId="37" fontId="26" fillId="5" borderId="11" xfId="33" applyNumberFormat="1" applyFont="1" applyFill="1" applyBorder="1" applyAlignment="1" applyProtection="1">
      <alignment horizontal="center"/>
    </xf>
    <xf numFmtId="168" fontId="26" fillId="7" borderId="11" xfId="33" applyNumberFormat="1" applyFont="1" applyFill="1" applyBorder="1" applyAlignment="1" applyProtection="1">
      <alignment horizontal="right" indent="1"/>
    </xf>
    <xf numFmtId="168" fontId="26" fillId="5" borderId="11" xfId="33" applyNumberFormat="1" applyFont="1" applyFill="1" applyBorder="1" applyAlignment="1" applyProtection="1">
      <alignment horizontal="right" indent="1"/>
    </xf>
    <xf numFmtId="168" fontId="25" fillId="9" borderId="11" xfId="33" applyNumberFormat="1" applyFont="1" applyFill="1" applyBorder="1" applyAlignment="1" applyProtection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68" fontId="25" fillId="9" borderId="12" xfId="33" applyNumberFormat="1" applyFont="1" applyFill="1" applyBorder="1" applyAlignment="1" applyProtection="1">
      <alignment horizontal="right" indent="1"/>
    </xf>
    <xf numFmtId="168" fontId="26" fillId="7" borderId="11" xfId="33" applyNumberFormat="1" applyFont="1" applyFill="1" applyBorder="1" applyAlignment="1">
      <alignment horizontal="right" indent="1"/>
    </xf>
    <xf numFmtId="168" fontId="26" fillId="5" borderId="11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68" fontId="26" fillId="5" borderId="11" xfId="31" applyNumberFormat="1" applyFont="1" applyFill="1" applyBorder="1" applyAlignment="1" applyProtection="1">
      <alignment horizontal="right" indent="1"/>
    </xf>
    <xf numFmtId="168" fontId="26" fillId="5" borderId="14" xfId="31" applyNumberFormat="1" applyFont="1" applyFill="1" applyBorder="1" applyAlignment="1" applyProtection="1">
      <alignment horizontal="right" indent="1"/>
    </xf>
    <xf numFmtId="168" fontId="25" fillId="9" borderId="11" xfId="31" applyNumberFormat="1" applyFont="1" applyFill="1" applyBorder="1" applyAlignment="1" applyProtection="1">
      <alignment horizontal="right" indent="1"/>
    </xf>
    <xf numFmtId="168" fontId="25" fillId="5" borderId="11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32" fillId="5" borderId="0" xfId="30" applyFont="1" applyFill="1" applyBorder="1"/>
    <xf numFmtId="0" fontId="25" fillId="9" borderId="0" xfId="30" applyFont="1" applyFill="1" applyBorder="1"/>
    <xf numFmtId="0" fontId="26" fillId="5" borderId="11" xfId="30" applyFont="1" applyFill="1" applyBorder="1" applyAlignment="1">
      <alignment horizontal="right" indent="1"/>
    </xf>
    <xf numFmtId="166" fontId="26" fillId="9" borderId="11" xfId="49" applyNumberFormat="1" applyFont="1" applyFill="1" applyBorder="1" applyAlignment="1">
      <alignment horizontal="right" indent="1"/>
    </xf>
    <xf numFmtId="165" fontId="26" fillId="9" borderId="11" xfId="30" applyNumberFormat="1" applyFont="1" applyFill="1" applyBorder="1" applyAlignment="1">
      <alignment horizontal="right" indent="1"/>
    </xf>
    <xf numFmtId="166" fontId="26" fillId="5" borderId="11" xfId="49" applyNumberFormat="1" applyFont="1" applyFill="1" applyBorder="1" applyAlignment="1">
      <alignment horizontal="right" indent="1"/>
    </xf>
    <xf numFmtId="166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 applyProtection="1">
      <alignment horizontal="center"/>
    </xf>
    <xf numFmtId="168" fontId="11" fillId="4" borderId="0" xfId="31" applyNumberFormat="1" applyFont="1" applyFill="1" applyBorder="1"/>
    <xf numFmtId="0" fontId="25" fillId="9" borderId="0" xfId="31" applyFont="1" applyFill="1" applyBorder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 applyProtection="1">
      <alignment horizontal="right"/>
    </xf>
    <xf numFmtId="166" fontId="26" fillId="0" borderId="11" xfId="49" applyNumberFormat="1" applyFont="1" applyFill="1" applyBorder="1" applyAlignment="1">
      <alignment horizontal="right" indent="1"/>
    </xf>
    <xf numFmtId="165" fontId="25" fillId="0" borderId="11" xfId="30" applyNumberFormat="1" applyFont="1" applyFill="1" applyBorder="1" applyAlignment="1">
      <alignment horizontal="right" indent="1"/>
    </xf>
    <xf numFmtId="3" fontId="25" fillId="0" borderId="11" xfId="30" applyNumberFormat="1" applyFont="1" applyFill="1" applyBorder="1" applyAlignment="1">
      <alignment horizontal="right" indent="1"/>
    </xf>
    <xf numFmtId="166" fontId="25" fillId="0" borderId="11" xfId="49" applyNumberFormat="1" applyFont="1" applyFill="1" applyBorder="1" applyAlignment="1">
      <alignment horizontal="right" indent="1"/>
    </xf>
    <xf numFmtId="1" fontId="25" fillId="0" borderId="11" xfId="30" applyNumberFormat="1" applyFont="1" applyFill="1" applyBorder="1" applyAlignment="1">
      <alignment horizontal="right" indent="1"/>
    </xf>
    <xf numFmtId="165" fontId="26" fillId="0" borderId="11" xfId="30" applyNumberFormat="1" applyFont="1" applyFill="1" applyBorder="1" applyAlignment="1">
      <alignment horizontal="right" indent="1"/>
    </xf>
    <xf numFmtId="165" fontId="25" fillId="0" borderId="16" xfId="30" applyNumberFormat="1" applyFont="1" applyFill="1" applyBorder="1" applyAlignment="1">
      <alignment horizontal="right" indent="1"/>
    </xf>
    <xf numFmtId="3" fontId="26" fillId="0" borderId="11" xfId="30" applyNumberFormat="1" applyFont="1" applyFill="1" applyBorder="1" applyAlignment="1">
      <alignment horizontal="right" indent="1"/>
    </xf>
    <xf numFmtId="3" fontId="25" fillId="0" borderId="16" xfId="30" applyNumberFormat="1" applyFont="1" applyFill="1" applyBorder="1" applyAlignment="1">
      <alignment horizontal="right" indent="1"/>
    </xf>
    <xf numFmtId="3" fontId="25" fillId="0" borderId="11" xfId="49" applyNumberFormat="1" applyFont="1" applyFill="1" applyBorder="1" applyAlignment="1">
      <alignment horizontal="right" indent="1"/>
    </xf>
    <xf numFmtId="166" fontId="25" fillId="0" borderId="11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1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17" xfId="32" applyNumberFormat="1" applyFont="1" applyFill="1" applyBorder="1" applyAlignment="1" applyProtection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67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7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67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68" fontId="27" fillId="9" borderId="11" xfId="37" applyNumberFormat="1" applyFont="1" applyFill="1" applyBorder="1" applyAlignment="1" applyProtection="1">
      <alignment horizontal="right" vertical="center"/>
    </xf>
    <xf numFmtId="167" fontId="26" fillId="5" borderId="0" xfId="37" applyFont="1" applyFill="1" applyBorder="1" applyAlignment="1">
      <alignment vertical="center"/>
    </xf>
    <xf numFmtId="167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67" fontId="25" fillId="9" borderId="0" xfId="37" applyFont="1" applyFill="1" applyBorder="1" applyAlignment="1">
      <alignment vertical="center"/>
    </xf>
    <xf numFmtId="167" fontId="12" fillId="5" borderId="0" xfId="37" applyFont="1" applyFill="1" applyBorder="1" applyAlignment="1">
      <alignment vertical="center"/>
    </xf>
    <xf numFmtId="168" fontId="25" fillId="0" borderId="0" xfId="0" applyNumberFormat="1" applyFont="1" applyFill="1" applyBorder="1" applyAlignment="1">
      <alignment horizontal="right" vertical="center"/>
    </xf>
    <xf numFmtId="0" fontId="31" fillId="0" borderId="21" xfId="54" applyFont="1" applyFill="1" applyBorder="1"/>
    <xf numFmtId="0" fontId="25" fillId="5" borderId="18" xfId="30" applyFont="1" applyFill="1" applyBorder="1"/>
    <xf numFmtId="0" fontId="31" fillId="0" borderId="18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2" xfId="35" applyNumberFormat="1" applyFont="1" applyFill="1" applyBorder="1" applyAlignment="1" applyProtection="1">
      <alignment horizontal="left" vertical="center"/>
    </xf>
    <xf numFmtId="37" fontId="26" fillId="7" borderId="23" xfId="35" applyNumberFormat="1" applyFont="1" applyFill="1" applyBorder="1" applyAlignment="1" applyProtection="1">
      <alignment horizontal="left" vertical="center"/>
    </xf>
    <xf numFmtId="0" fontId="25" fillId="5" borderId="22" xfId="32" applyFont="1" applyFill="1" applyBorder="1" applyAlignment="1" applyProtection="1">
      <alignment horizontal="left" vertical="center"/>
    </xf>
    <xf numFmtId="0" fontId="25" fillId="5" borderId="24" xfId="32" applyFont="1" applyFill="1" applyBorder="1" applyAlignment="1" applyProtection="1">
      <alignment horizontal="left" vertical="center"/>
    </xf>
    <xf numFmtId="0" fontId="26" fillId="5" borderId="22" xfId="32" applyFont="1" applyFill="1" applyBorder="1" applyAlignment="1">
      <alignment vertical="center"/>
    </xf>
    <xf numFmtId="0" fontId="26" fillId="5" borderId="23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2" xfId="32" applyNumberFormat="1" applyFont="1" applyFill="1" applyBorder="1" applyAlignment="1" applyProtection="1">
      <alignment horizontal="left" vertical="center"/>
    </xf>
    <xf numFmtId="37" fontId="27" fillId="9" borderId="22" xfId="0" applyNumberFormat="1" applyFont="1" applyFill="1" applyBorder="1" applyAlignment="1" applyProtection="1">
      <alignment vertical="center"/>
    </xf>
    <xf numFmtId="37" fontId="24" fillId="5" borderId="22" xfId="0" applyNumberFormat="1" applyFont="1" applyFill="1" applyBorder="1" applyAlignment="1" applyProtection="1">
      <alignment vertical="center"/>
    </xf>
    <xf numFmtId="0" fontId="24" fillId="5" borderId="22" xfId="0" applyFont="1" applyFill="1" applyBorder="1" applyAlignment="1" applyProtection="1">
      <alignment vertical="center"/>
    </xf>
    <xf numFmtId="0" fontId="24" fillId="5" borderId="24" xfId="0" applyFont="1" applyFill="1" applyBorder="1" applyAlignment="1" applyProtection="1">
      <alignment vertical="center"/>
    </xf>
    <xf numFmtId="0" fontId="24" fillId="5" borderId="23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2" xfId="0" applyNumberFormat="1" applyFont="1" applyFill="1" applyBorder="1" applyAlignment="1" applyProtection="1">
      <alignment vertical="center"/>
    </xf>
    <xf numFmtId="37" fontId="27" fillId="9" borderId="24" xfId="0" applyNumberFormat="1" applyFont="1" applyFill="1" applyBorder="1" applyAlignment="1" applyProtection="1">
      <alignment vertical="center"/>
    </xf>
    <xf numFmtId="37" fontId="24" fillId="5" borderId="24" xfId="0" applyNumberFormat="1" applyFont="1" applyFill="1" applyBorder="1" applyAlignment="1" applyProtection="1">
      <alignment vertical="center"/>
    </xf>
    <xf numFmtId="37" fontId="26" fillId="5" borderId="22" xfId="32" applyNumberFormat="1" applyFont="1" applyFill="1" applyBorder="1" applyAlignment="1" applyProtection="1">
      <alignment horizontal="left" vertical="center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68" fontId="27" fillId="0" borderId="11" xfId="37" applyNumberFormat="1" applyFont="1" applyFill="1" applyBorder="1" applyAlignment="1" applyProtection="1">
      <alignment horizontal="right" vertical="center"/>
    </xf>
    <xf numFmtId="167" fontId="26" fillId="0" borderId="11" xfId="37" applyFont="1" applyFill="1" applyBorder="1" applyAlignment="1">
      <alignment vertical="center"/>
    </xf>
    <xf numFmtId="168" fontId="24" fillId="0" borderId="11" xfId="37" applyNumberFormat="1" applyFont="1" applyFill="1" applyBorder="1" applyAlignment="1" applyProtection="1">
      <alignment horizontal="right" vertical="center"/>
    </xf>
    <xf numFmtId="168" fontId="26" fillId="0" borderId="11" xfId="37" applyNumberFormat="1" applyFont="1" applyFill="1" applyBorder="1" applyAlignment="1">
      <alignment horizontal="right" vertical="center"/>
    </xf>
    <xf numFmtId="0" fontId="26" fillId="0" borderId="11" xfId="30" applyFont="1" applyFill="1" applyBorder="1" applyAlignment="1">
      <alignment horizontal="right" indent="1"/>
    </xf>
    <xf numFmtId="15" fontId="25" fillId="0" borderId="11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0" fontId="25" fillId="0" borderId="20" xfId="54" applyFont="1" applyFill="1" applyBorder="1"/>
    <xf numFmtId="0" fontId="25" fillId="0" borderId="19" xfId="54" applyFont="1" applyFill="1" applyBorder="1"/>
    <xf numFmtId="0" fontId="25" fillId="0" borderId="18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68" fontId="11" fillId="5" borderId="0" xfId="31" applyNumberFormat="1" applyFont="1" applyFill="1" applyBorder="1"/>
    <xf numFmtId="166" fontId="11" fillId="5" borderId="0" xfId="49" applyNumberFormat="1" applyFont="1" applyFill="1" applyBorder="1"/>
    <xf numFmtId="169" fontId="7" fillId="5" borderId="0" xfId="0" applyNumberFormat="1" applyFont="1" applyFill="1"/>
    <xf numFmtId="10" fontId="26" fillId="5" borderId="11" xfId="49" applyNumberFormat="1" applyFont="1" applyFill="1" applyBorder="1" applyAlignment="1" applyProtection="1">
      <alignment horizontal="right" indent="1"/>
    </xf>
    <xf numFmtId="49" fontId="25" fillId="8" borderId="11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2" xfId="0" applyNumberFormat="1" applyFont="1" applyFill="1" applyBorder="1" applyAlignment="1" applyProtection="1">
      <alignment vertical="center"/>
    </xf>
    <xf numFmtId="0" fontId="25" fillId="9" borderId="22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4" xfId="35" applyNumberFormat="1" applyFont="1" applyFill="1" applyBorder="1" applyAlignment="1" applyProtection="1">
      <alignment horizontal="left" vertical="center"/>
    </xf>
    <xf numFmtId="0" fontId="26" fillId="7" borderId="17" xfId="32" applyFont="1" applyFill="1" applyBorder="1" applyAlignment="1">
      <alignment vertical="center"/>
    </xf>
    <xf numFmtId="167" fontId="25" fillId="8" borderId="65" xfId="39" applyNumberFormat="1" applyFont="1" applyFill="1" applyBorder="1" applyAlignment="1" applyProtection="1">
      <alignment horizontal="center" vertical="center"/>
    </xf>
    <xf numFmtId="167" fontId="27" fillId="7" borderId="24" xfId="39" applyFont="1" applyFill="1" applyBorder="1" applyProtection="1"/>
    <xf numFmtId="167" fontId="24" fillId="7" borderId="17" xfId="39" applyFont="1" applyFill="1" applyBorder="1" applyAlignment="1" applyProtection="1">
      <alignment horizontal="center"/>
    </xf>
    <xf numFmtId="167" fontId="27" fillId="7" borderId="22" xfId="39" applyFont="1" applyFill="1" applyBorder="1" applyAlignment="1" applyProtection="1">
      <alignment horizontal="left"/>
    </xf>
    <xf numFmtId="167" fontId="24" fillId="7" borderId="23" xfId="39" applyFont="1" applyFill="1" applyBorder="1" applyProtection="1"/>
    <xf numFmtId="167" fontId="27" fillId="7" borderId="5" xfId="39" applyFont="1" applyFill="1" applyBorder="1" applyProtection="1"/>
    <xf numFmtId="0" fontId="24" fillId="6" borderId="22" xfId="33" applyFont="1" applyFill="1" applyBorder="1" applyProtection="1"/>
    <xf numFmtId="37" fontId="25" fillId="5" borderId="22" xfId="33" applyNumberFormat="1" applyFont="1" applyFill="1" applyBorder="1" applyProtection="1"/>
    <xf numFmtId="37" fontId="26" fillId="5" borderId="22" xfId="33" applyNumberFormat="1" applyFont="1" applyFill="1" applyBorder="1" applyProtection="1"/>
    <xf numFmtId="37" fontId="26" fillId="5" borderId="23" xfId="33" applyNumberFormat="1" applyFont="1" applyFill="1" applyBorder="1" applyProtection="1"/>
    <xf numFmtId="168" fontId="26" fillId="5" borderId="15" xfId="33" applyNumberFormat="1" applyFont="1" applyFill="1" applyBorder="1" applyAlignment="1" applyProtection="1">
      <alignment horizontal="right" indent="1"/>
    </xf>
    <xf numFmtId="168" fontId="26" fillId="7" borderId="15" xfId="33" applyNumberFormat="1" applyFont="1" applyFill="1" applyBorder="1" applyAlignment="1" applyProtection="1">
      <alignment horizontal="right" indent="1"/>
    </xf>
    <xf numFmtId="37" fontId="26" fillId="9" borderId="22" xfId="33" applyNumberFormat="1" applyFont="1" applyFill="1" applyBorder="1" applyProtection="1"/>
    <xf numFmtId="37" fontId="25" fillId="9" borderId="67" xfId="33" applyNumberFormat="1" applyFont="1" applyFill="1" applyBorder="1" applyProtection="1"/>
    <xf numFmtId="0" fontId="26" fillId="9" borderId="22" xfId="33" applyFont="1" applyFill="1" applyBorder="1"/>
    <xf numFmtId="0" fontId="26" fillId="5" borderId="22" xfId="33" applyFont="1" applyFill="1" applyBorder="1"/>
    <xf numFmtId="37" fontId="25" fillId="9" borderId="22" xfId="33" applyNumberFormat="1" applyFont="1" applyFill="1" applyBorder="1" applyProtection="1"/>
    <xf numFmtId="37" fontId="25" fillId="9" borderId="23" xfId="33" applyNumberFormat="1" applyFont="1" applyFill="1" applyBorder="1" applyProtection="1"/>
    <xf numFmtId="37" fontId="25" fillId="9" borderId="5" xfId="33" applyNumberFormat="1" applyFont="1" applyFill="1" applyBorder="1" applyProtection="1"/>
    <xf numFmtId="166" fontId="25" fillId="9" borderId="15" xfId="49" applyNumberFormat="1" applyFont="1" applyFill="1" applyBorder="1" applyAlignment="1" applyProtection="1">
      <alignment horizontal="right" indent="1"/>
    </xf>
    <xf numFmtId="37" fontId="25" fillId="7" borderId="24" xfId="35" applyNumberFormat="1" applyFont="1" applyFill="1" applyBorder="1" applyAlignment="1" applyProtection="1">
      <alignment horizontal="left"/>
    </xf>
    <xf numFmtId="37" fontId="26" fillId="7" borderId="17" xfId="35" applyNumberFormat="1" applyFont="1" applyFill="1" applyBorder="1" applyAlignment="1" applyProtection="1">
      <alignment horizontal="left"/>
    </xf>
    <xf numFmtId="37" fontId="25" fillId="7" borderId="22" xfId="35" applyNumberFormat="1" applyFont="1" applyFill="1" applyBorder="1" applyAlignment="1" applyProtection="1">
      <alignment horizontal="left"/>
    </xf>
    <xf numFmtId="37" fontId="26" fillId="7" borderId="23" xfId="35" applyNumberFormat="1" applyFont="1" applyFill="1" applyBorder="1" applyAlignment="1" applyProtection="1">
      <alignment horizontal="left"/>
    </xf>
    <xf numFmtId="0" fontId="26" fillId="5" borderId="22" xfId="31" applyFont="1" applyFill="1" applyBorder="1"/>
    <xf numFmtId="0" fontId="25" fillId="5" borderId="22" xfId="31" applyFont="1" applyFill="1" applyBorder="1"/>
    <xf numFmtId="0" fontId="26" fillId="5" borderId="68" xfId="31" applyFont="1" applyFill="1" applyBorder="1"/>
    <xf numFmtId="0" fontId="26" fillId="9" borderId="22" xfId="31" applyFont="1" applyFill="1" applyBorder="1"/>
    <xf numFmtId="49" fontId="25" fillId="8" borderId="66" xfId="39" applyNumberFormat="1" applyFont="1" applyFill="1" applyBorder="1" applyAlignment="1" applyProtection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22" xfId="36" applyFont="1" applyFill="1" applyBorder="1" applyAlignment="1" applyProtection="1">
      <alignment horizontal="left" vertical="center"/>
    </xf>
    <xf numFmtId="0" fontId="26" fillId="10" borderId="23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2" xfId="0" applyFont="1" applyFill="1" applyBorder="1" applyAlignment="1">
      <alignment vertical="center"/>
    </xf>
    <xf numFmtId="167" fontId="26" fillId="7" borderId="66" xfId="37" applyFont="1" applyFill="1" applyBorder="1" applyAlignment="1">
      <alignment vertical="center"/>
    </xf>
    <xf numFmtId="0" fontId="32" fillId="5" borderId="22" xfId="0" applyNumberFormat="1" applyFont="1" applyFill="1" applyBorder="1" applyAlignment="1">
      <alignment vertical="center"/>
    </xf>
    <xf numFmtId="168" fontId="27" fillId="7" borderId="66" xfId="37" applyNumberFormat="1" applyFont="1" applyFill="1" applyBorder="1" applyAlignment="1" applyProtection="1">
      <alignment horizontal="right" vertical="center"/>
    </xf>
    <xf numFmtId="0" fontId="25" fillId="5" borderId="22" xfId="0" applyNumberFormat="1" applyFont="1" applyFill="1" applyBorder="1" applyAlignment="1">
      <alignment vertical="center"/>
    </xf>
    <xf numFmtId="0" fontId="26" fillId="5" borderId="22" xfId="0" applyFont="1" applyFill="1" applyBorder="1" applyAlignment="1">
      <alignment vertical="center" wrapText="1"/>
    </xf>
    <xf numFmtId="168" fontId="24" fillId="7" borderId="66" xfId="37" applyNumberFormat="1" applyFont="1" applyFill="1" applyBorder="1" applyAlignment="1" applyProtection="1">
      <alignment horizontal="right" vertical="center"/>
    </xf>
    <xf numFmtId="168" fontId="26" fillId="7" borderId="66" xfId="37" applyNumberFormat="1" applyFont="1" applyFill="1" applyBorder="1" applyAlignment="1">
      <alignment horizontal="right" vertical="center"/>
    </xf>
    <xf numFmtId="0" fontId="25" fillId="9" borderId="22" xfId="0" applyNumberFormat="1" applyFont="1" applyFill="1" applyBorder="1" applyAlignment="1">
      <alignment vertical="center"/>
    </xf>
    <xf numFmtId="168" fontId="27" fillId="9" borderId="66" xfId="37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/>
    </xf>
    <xf numFmtId="0" fontId="26" fillId="5" borderId="22" xfId="36" applyFont="1" applyFill="1" applyBorder="1" applyAlignment="1">
      <alignment vertical="center"/>
    </xf>
    <xf numFmtId="167" fontId="26" fillId="5" borderId="22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0" fontId="25" fillId="5" borderId="70" xfId="0" applyNumberFormat="1" applyFont="1" applyFill="1" applyBorder="1" applyAlignment="1">
      <alignment vertical="center"/>
    </xf>
    <xf numFmtId="0" fontId="25" fillId="0" borderId="0" xfId="30" applyFont="1" applyFill="1" applyBorder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2" xfId="32" applyFont="1" applyFill="1" applyBorder="1" applyAlignment="1">
      <alignment vertical="center"/>
    </xf>
    <xf numFmtId="0" fontId="25" fillId="9" borderId="22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17" xfId="0" applyNumberFormat="1" applyFont="1" applyFill="1" applyBorder="1" applyAlignment="1" applyProtection="1">
      <alignment vertical="center"/>
    </xf>
    <xf numFmtId="37" fontId="148" fillId="5" borderId="0" xfId="53" applyNumberFormat="1" applyFont="1" applyFill="1" applyBorder="1" applyProtection="1"/>
    <xf numFmtId="37" fontId="149" fillId="5" borderId="0" xfId="53" applyNumberFormat="1" applyFont="1" applyFill="1" applyBorder="1" applyProtection="1"/>
    <xf numFmtId="0" fontId="7" fillId="0" borderId="0" xfId="0" applyFont="1" applyFill="1" applyBorder="1"/>
    <xf numFmtId="37" fontId="149" fillId="7" borderId="0" xfId="53" applyNumberFormat="1" applyFont="1" applyFill="1" applyBorder="1" applyProtection="1"/>
    <xf numFmtId="0" fontId="24" fillId="5" borderId="73" xfId="0" applyFont="1" applyFill="1" applyBorder="1" applyAlignment="1" applyProtection="1">
      <alignment vertical="center"/>
    </xf>
    <xf numFmtId="37" fontId="148" fillId="0" borderId="0" xfId="53" applyNumberFormat="1" applyFont="1" applyFill="1" applyBorder="1" applyProtection="1"/>
    <xf numFmtId="165" fontId="24" fillId="0" borderId="0" xfId="53" applyNumberFormat="1" applyFont="1" applyFill="1" applyBorder="1" applyAlignment="1" applyProtection="1">
      <alignment horizontal="right" vertical="center"/>
    </xf>
    <xf numFmtId="0" fontId="23" fillId="9" borderId="73" xfId="32" applyFont="1" applyFill="1" applyBorder="1" applyAlignment="1">
      <alignment vertical="center"/>
    </xf>
    <xf numFmtId="0" fontId="26" fillId="5" borderId="73" xfId="32" applyFont="1" applyFill="1" applyBorder="1" applyAlignment="1">
      <alignment vertical="center"/>
    </xf>
    <xf numFmtId="37" fontId="152" fillId="7" borderId="73" xfId="53" applyNumberFormat="1" applyFont="1" applyFill="1" applyBorder="1" applyProtection="1"/>
    <xf numFmtId="37" fontId="149" fillId="9" borderId="73" xfId="53" applyNumberFormat="1" applyFont="1" applyFill="1" applyBorder="1" applyProtection="1"/>
    <xf numFmtId="37" fontId="24" fillId="9" borderId="73" xfId="0" applyNumberFormat="1" applyFont="1" applyFill="1" applyBorder="1" applyAlignment="1" applyProtection="1">
      <alignment vertical="center"/>
    </xf>
    <xf numFmtId="167" fontId="149" fillId="0" borderId="0" xfId="53" applyNumberFormat="1" applyFont="1" applyFill="1" applyBorder="1" applyProtection="1"/>
    <xf numFmtId="37" fontId="149" fillId="5" borderId="72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8" fillId="5" borderId="72" xfId="53" applyNumberFormat="1" applyFont="1" applyFill="1" applyBorder="1" applyProtection="1"/>
    <xf numFmtId="37" fontId="27" fillId="9" borderId="73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3" xfId="0" applyFont="1" applyFill="1" applyBorder="1"/>
    <xf numFmtId="37" fontId="26" fillId="9" borderId="67" xfId="32" applyNumberFormat="1" applyFont="1" applyFill="1" applyBorder="1" applyAlignment="1" applyProtection="1">
      <alignment horizontal="left" vertical="center"/>
    </xf>
    <xf numFmtId="37" fontId="151" fillId="0" borderId="0" xfId="53" applyNumberFormat="1" applyFont="1" applyFill="1" applyBorder="1" applyProtection="1"/>
    <xf numFmtId="37" fontId="151" fillId="0" borderId="22" xfId="0" applyNumberFormat="1" applyFont="1" applyFill="1" applyBorder="1" applyAlignment="1" applyProtection="1">
      <alignment vertical="center"/>
    </xf>
    <xf numFmtId="167" fontId="150" fillId="8" borderId="65" xfId="39" applyNumberFormat="1" applyFont="1" applyFill="1" applyBorder="1" applyAlignment="1" applyProtection="1">
      <alignment horizontal="center" vertical="center"/>
    </xf>
    <xf numFmtId="37" fontId="150" fillId="8" borderId="11" xfId="39" applyNumberFormat="1" applyFont="1" applyFill="1" applyBorder="1" applyAlignment="1" applyProtection="1">
      <alignment horizontal="center" vertical="center"/>
    </xf>
    <xf numFmtId="37" fontId="151" fillId="9" borderId="23" xfId="0" applyNumberFormat="1" applyFont="1" applyFill="1" applyBorder="1" applyAlignment="1" applyProtection="1">
      <alignment vertical="center"/>
    </xf>
    <xf numFmtId="37" fontId="151" fillId="5" borderId="0" xfId="53" applyNumberFormat="1" applyFont="1" applyFill="1" applyBorder="1" applyProtection="1"/>
    <xf numFmtId="167" fontId="24" fillId="0" borderId="0" xfId="53" applyNumberFormat="1" applyFont="1" applyFill="1" applyBorder="1" applyProtection="1"/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67" fontId="151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2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Fill="1" applyBorder="1" applyAlignment="1">
      <alignment horizontal="right" vertical="center"/>
    </xf>
    <xf numFmtId="0" fontId="155" fillId="0" borderId="0" xfId="3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167" fontId="29" fillId="0" borderId="0" xfId="37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6" fontId="26" fillId="0" borderId="74" xfId="49" applyNumberFormat="1" applyFont="1" applyFill="1" applyBorder="1" applyAlignment="1">
      <alignment horizontal="right" indent="1"/>
    </xf>
    <xf numFmtId="15" fontId="32" fillId="0" borderId="0" xfId="30" applyNumberFormat="1" applyFont="1" applyFill="1" applyBorder="1" applyAlignment="1">
      <alignment horizontal="left" vertical="center"/>
    </xf>
    <xf numFmtId="168" fontId="29" fillId="0" borderId="0" xfId="37" applyNumberFormat="1" applyFont="1" applyFill="1" applyBorder="1" applyAlignment="1">
      <alignment horizontal="right" vertical="center"/>
    </xf>
    <xf numFmtId="168" fontId="29" fillId="0" borderId="0" xfId="37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3" fontId="29" fillId="0" borderId="0" xfId="36" applyNumberFormat="1" applyFont="1" applyFill="1" applyBorder="1" applyAlignment="1">
      <alignment horizontal="right" vertical="center"/>
    </xf>
    <xf numFmtId="3" fontId="30" fillId="0" borderId="0" xfId="37" applyNumberFormat="1" applyFont="1" applyFill="1" applyBorder="1" applyAlignment="1" applyProtection="1">
      <alignment horizontal="right" vertical="center"/>
    </xf>
    <xf numFmtId="168" fontId="24" fillId="0" borderId="0" xfId="37" applyNumberFormat="1" applyFont="1" applyFill="1" applyBorder="1" applyAlignment="1" applyProtection="1">
      <alignment horizontal="right" vertical="center"/>
    </xf>
    <xf numFmtId="167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" fontId="27" fillId="0" borderId="0" xfId="37" applyNumberFormat="1" applyFont="1" applyFill="1" applyBorder="1" applyAlignment="1" applyProtection="1">
      <alignment horizontal="right" vertical="center"/>
    </xf>
    <xf numFmtId="167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67" fontId="156" fillId="0" borderId="0" xfId="37" applyFont="1" applyFill="1" applyBorder="1" applyAlignment="1">
      <alignment vertical="center"/>
    </xf>
    <xf numFmtId="168" fontId="26" fillId="0" borderId="0" xfId="37" applyNumberFormat="1" applyFont="1" applyFill="1" applyBorder="1" applyAlignment="1">
      <alignment horizontal="right" vertical="center"/>
    </xf>
    <xf numFmtId="168" fontId="27" fillId="0" borderId="0" xfId="37" applyNumberFormat="1" applyFont="1" applyFill="1" applyBorder="1" applyAlignment="1" applyProtection="1">
      <alignment horizontal="right" vertical="center"/>
    </xf>
    <xf numFmtId="0" fontId="25" fillId="0" borderId="74" xfId="30" applyFont="1" applyFill="1" applyBorder="1"/>
    <xf numFmtId="167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154" fillId="0" borderId="0" xfId="0" applyFont="1" applyFill="1" applyBorder="1" applyAlignment="1">
      <alignment vertical="center"/>
    </xf>
    <xf numFmtId="168" fontId="25" fillId="0" borderId="0" xfId="37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168" fontId="30" fillId="0" borderId="0" xfId="37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165" fontId="26" fillId="0" borderId="0" xfId="30" applyNumberFormat="1" applyFont="1" applyFill="1" applyBorder="1" applyAlignment="1">
      <alignment horizontal="right" indent="1"/>
    </xf>
    <xf numFmtId="3" fontId="25" fillId="7" borderId="66" xfId="587" applyNumberFormat="1" applyFont="1" applyFill="1" applyBorder="1" applyAlignment="1">
      <alignment horizontal="right" indent="1"/>
    </xf>
    <xf numFmtId="165" fontId="25" fillId="7" borderId="71" xfId="30" applyNumberFormat="1" applyFont="1" applyFill="1" applyBorder="1" applyAlignment="1">
      <alignment horizontal="right" indent="1"/>
    </xf>
    <xf numFmtId="1" fontId="25" fillId="7" borderId="66" xfId="30" applyNumberFormat="1" applyFont="1" applyFill="1" applyBorder="1" applyAlignment="1">
      <alignment horizontal="right" indent="1"/>
    </xf>
    <xf numFmtId="166" fontId="25" fillId="7" borderId="66" xfId="49" applyNumberFormat="1" applyFont="1" applyFill="1" applyBorder="1" applyAlignment="1">
      <alignment horizontal="right" indent="1"/>
    </xf>
    <xf numFmtId="3" fontId="25" fillId="7" borderId="71" xfId="30" applyNumberFormat="1" applyFont="1" applyFill="1" applyBorder="1" applyAlignment="1">
      <alignment horizontal="right" indent="1"/>
    </xf>
    <xf numFmtId="165" fontId="25" fillId="7" borderId="66" xfId="30" applyNumberFormat="1" applyFont="1" applyFill="1" applyBorder="1" applyAlignment="1">
      <alignment horizontal="right" indent="1"/>
    </xf>
    <xf numFmtId="3" fontId="26" fillId="7" borderId="66" xfId="30" applyNumberFormat="1" applyFont="1" applyFill="1" applyBorder="1" applyAlignment="1">
      <alignment horizontal="right" indent="1"/>
    </xf>
    <xf numFmtId="3" fontId="25" fillId="7" borderId="66" xfId="30" applyNumberFormat="1" applyFont="1" applyFill="1" applyBorder="1" applyAlignment="1">
      <alignment horizontal="right" indent="1"/>
    </xf>
    <xf numFmtId="0" fontId="26" fillId="9" borderId="66" xfId="30" applyFont="1" applyFill="1" applyBorder="1" applyAlignment="1">
      <alignment horizontal="right" indent="1"/>
    </xf>
    <xf numFmtId="3" fontId="25" fillId="7" borderId="66" xfId="49" applyNumberFormat="1" applyFont="1" applyFill="1" applyBorder="1" applyAlignment="1">
      <alignment horizontal="right" indent="1"/>
    </xf>
    <xf numFmtId="166" fontId="26" fillId="10" borderId="66" xfId="49" applyNumberFormat="1" applyFont="1" applyFill="1" applyBorder="1" applyAlignment="1">
      <alignment horizontal="right" indent="1"/>
    </xf>
    <xf numFmtId="166" fontId="25" fillId="10" borderId="66" xfId="49" applyNumberFormat="1" applyFont="1" applyFill="1" applyBorder="1" applyAlignment="1">
      <alignment horizontal="right" indent="1"/>
    </xf>
    <xf numFmtId="3" fontId="26" fillId="10" borderId="66" xfId="30" applyNumberFormat="1" applyFont="1" applyFill="1" applyBorder="1" applyAlignment="1">
      <alignment horizontal="right" indent="1"/>
    </xf>
    <xf numFmtId="3" fontId="25" fillId="10" borderId="66" xfId="30" applyNumberFormat="1" applyFont="1" applyFill="1" applyBorder="1" applyAlignment="1">
      <alignment horizontal="right" indent="1"/>
    </xf>
    <xf numFmtId="166" fontId="25" fillId="7" borderId="66" xfId="30" applyNumberFormat="1" applyFont="1" applyFill="1" applyBorder="1" applyAlignment="1">
      <alignment horizontal="right" indent="1"/>
    </xf>
    <xf numFmtId="166" fontId="26" fillId="9" borderId="66" xfId="49" applyNumberFormat="1" applyFont="1" applyFill="1" applyBorder="1" applyAlignment="1">
      <alignment horizontal="right" indent="1"/>
    </xf>
    <xf numFmtId="15" fontId="25" fillId="7" borderId="66" xfId="30" quotePrefix="1" applyNumberFormat="1" applyFont="1" applyFill="1" applyBorder="1" applyAlignment="1">
      <alignment horizontal="right" indent="1"/>
    </xf>
    <xf numFmtId="0" fontId="26" fillId="7" borderId="66" xfId="30" applyFont="1" applyFill="1" applyBorder="1" applyAlignment="1">
      <alignment horizontal="right" indent="1"/>
    </xf>
    <xf numFmtId="166" fontId="26" fillId="7" borderId="66" xfId="49" applyNumberFormat="1" applyFont="1" applyFill="1" applyBorder="1" applyAlignment="1">
      <alignment horizontal="right" indent="1"/>
    </xf>
    <xf numFmtId="165" fontId="26" fillId="7" borderId="66" xfId="30" applyNumberFormat="1" applyFont="1" applyFill="1" applyBorder="1" applyAlignment="1">
      <alignment horizontal="right" indent="1"/>
    </xf>
    <xf numFmtId="166" fontId="0" fillId="0" borderId="0" xfId="49" applyNumberFormat="1" applyFont="1" applyFill="1" applyBorder="1"/>
    <xf numFmtId="0" fontId="0" fillId="0" borderId="0" xfId="0" applyFill="1"/>
    <xf numFmtId="0" fontId="26" fillId="7" borderId="73" xfId="32" applyFont="1" applyFill="1" applyBorder="1" applyAlignment="1">
      <alignment vertical="center"/>
    </xf>
    <xf numFmtId="168" fontId="150" fillId="5" borderId="11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2" xfId="31" applyFont="1" applyFill="1" applyBorder="1"/>
    <xf numFmtId="168" fontId="26" fillId="5" borderId="15" xfId="31" applyNumberFormat="1" applyFont="1" applyFill="1" applyBorder="1" applyAlignment="1" applyProtection="1">
      <alignment horizontal="right" indent="1"/>
    </xf>
    <xf numFmtId="0" fontId="152" fillId="5" borderId="0" xfId="31" applyFont="1" applyFill="1" applyBorder="1"/>
    <xf numFmtId="37" fontId="24" fillId="5" borderId="72" xfId="53" applyNumberFormat="1" applyFont="1" applyFill="1" applyBorder="1" applyProtection="1"/>
    <xf numFmtId="37" fontId="24" fillId="5" borderId="0" xfId="53" applyNumberFormat="1" applyFont="1" applyFill="1" applyProtection="1"/>
    <xf numFmtId="37" fontId="151" fillId="0" borderId="0" xfId="53" applyNumberFormat="1" applyFont="1" applyFill="1" applyProtection="1"/>
    <xf numFmtId="0" fontId="23" fillId="5" borderId="0" xfId="31" applyFont="1" applyFill="1" applyBorder="1"/>
    <xf numFmtId="37" fontId="151" fillId="9" borderId="0" xfId="53" applyNumberFormat="1" applyFont="1" applyFill="1" applyProtection="1"/>
    <xf numFmtId="37" fontId="151" fillId="9" borderId="72" xfId="53" applyNumberFormat="1" applyFont="1" applyFill="1" applyBorder="1" applyProtection="1"/>
    <xf numFmtId="37" fontId="151" fillId="5" borderId="0" xfId="53" applyNumberFormat="1" applyFont="1" applyFill="1" applyProtection="1"/>
    <xf numFmtId="0" fontId="26" fillId="0" borderId="25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2" fillId="5" borderId="22" xfId="30" applyNumberFormat="1" applyFont="1" applyFill="1" applyBorder="1" applyAlignment="1">
      <alignment horizontal="left" vertical="center"/>
    </xf>
    <xf numFmtId="3" fontId="26" fillId="0" borderId="11" xfId="36" applyNumberFormat="1" applyFont="1" applyFill="1" applyBorder="1" applyAlignment="1">
      <alignment horizontal="right" vertical="center"/>
    </xf>
    <xf numFmtId="3" fontId="26" fillId="7" borderId="66" xfId="36" applyNumberFormat="1" applyFont="1" applyFill="1" applyBorder="1" applyAlignment="1">
      <alignment horizontal="right" vertical="center"/>
    </xf>
    <xf numFmtId="0" fontId="25" fillId="5" borderId="73" xfId="0" applyNumberFormat="1" applyFont="1" applyFill="1" applyBorder="1" applyAlignment="1">
      <alignment vertical="center"/>
    </xf>
    <xf numFmtId="167" fontId="26" fillId="5" borderId="73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4" fontId="25" fillId="0" borderId="75" xfId="0" applyNumberFormat="1" applyFont="1" applyFill="1" applyBorder="1" applyAlignment="1">
      <alignment horizontal="right" vertical="center"/>
    </xf>
    <xf numFmtId="4" fontId="25" fillId="7" borderId="69" xfId="0" applyNumberFormat="1" applyFont="1" applyFill="1" applyBorder="1" applyAlignment="1">
      <alignment horizontal="right" vertical="center"/>
    </xf>
    <xf numFmtId="167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25" fillId="5" borderId="23" xfId="0" applyNumberFormat="1" applyFont="1" applyFill="1" applyBorder="1" applyAlignment="1">
      <alignment vertical="center"/>
    </xf>
    <xf numFmtId="167" fontId="151" fillId="7" borderId="22" xfId="53" applyNumberFormat="1" applyFont="1" applyFill="1" applyBorder="1" applyAlignment="1" applyProtection="1">
      <alignment horizontal="left"/>
    </xf>
    <xf numFmtId="167" fontId="150" fillId="7" borderId="23" xfId="53" applyNumberFormat="1" applyFont="1" applyFill="1" applyBorder="1" applyProtection="1"/>
    <xf numFmtId="37" fontId="158" fillId="5" borderId="0" xfId="0" applyNumberFormat="1" applyFont="1" applyFill="1" applyBorder="1" applyAlignment="1" applyProtection="1">
      <alignment vertical="center"/>
    </xf>
    <xf numFmtId="0" fontId="159" fillId="0" borderId="0" xfId="0" applyFont="1"/>
    <xf numFmtId="37" fontId="158" fillId="0" borderId="22" xfId="0" applyNumberFormat="1" applyFont="1" applyFill="1" applyBorder="1" applyAlignment="1" applyProtection="1">
      <alignment vertical="center"/>
    </xf>
    <xf numFmtId="37" fontId="157" fillId="5" borderId="72" xfId="53" applyNumberFormat="1" applyFont="1" applyFill="1" applyBorder="1" applyProtection="1"/>
    <xf numFmtId="37" fontId="158" fillId="0" borderId="0" xfId="0" applyNumberFormat="1" applyFont="1" applyFill="1" applyBorder="1" applyAlignment="1" applyProtection="1">
      <alignment vertical="center"/>
    </xf>
    <xf numFmtId="167" fontId="158" fillId="0" borderId="73" xfId="53" applyNumberFormat="1" applyFont="1" applyFill="1" applyBorder="1" applyProtection="1"/>
    <xf numFmtId="37" fontId="157" fillId="5" borderId="0" xfId="53" applyNumberFormat="1" applyFont="1" applyFill="1" applyBorder="1" applyProtection="1"/>
    <xf numFmtId="0" fontId="157" fillId="5" borderId="0" xfId="32" applyFont="1" applyFill="1" applyAlignment="1">
      <alignment vertical="center"/>
    </xf>
    <xf numFmtId="167" fontId="158" fillId="0" borderId="0" xfId="53" applyNumberFormat="1" applyFont="1" applyFill="1" applyBorder="1" applyProtection="1"/>
    <xf numFmtId="0" fontId="158" fillId="5" borderId="0" xfId="31" applyFont="1" applyFill="1" applyBorder="1"/>
    <xf numFmtId="0" fontId="161" fillId="4" borderId="0" xfId="31" applyFont="1" applyFill="1" applyBorder="1"/>
    <xf numFmtId="0" fontId="158" fillId="0" borderId="0" xfId="31" applyFont="1" applyFill="1" applyBorder="1"/>
    <xf numFmtId="0" fontId="161" fillId="0" borderId="0" xfId="31" applyFont="1" applyFill="1" applyBorder="1"/>
    <xf numFmtId="0" fontId="158" fillId="5" borderId="22" xfId="31" applyFont="1" applyFill="1" applyBorder="1"/>
    <xf numFmtId="0" fontId="157" fillId="5" borderId="0" xfId="31" applyFont="1" applyFill="1" applyBorder="1"/>
    <xf numFmtId="0" fontId="158" fillId="0" borderId="22" xfId="31" applyFont="1" applyFill="1" applyBorder="1"/>
    <xf numFmtId="37" fontId="160" fillId="0" borderId="0" xfId="53" applyNumberFormat="1" applyFont="1" applyFill="1" applyProtection="1"/>
    <xf numFmtId="168" fontId="158" fillId="5" borderId="11" xfId="31" applyNumberFormat="1" applyFont="1" applyFill="1" applyBorder="1" applyAlignment="1" applyProtection="1">
      <alignment horizontal="right" indent="1"/>
    </xf>
    <xf numFmtId="37" fontId="160" fillId="5" borderId="0" xfId="53" applyNumberFormat="1" applyFont="1" applyFill="1" applyProtection="1"/>
    <xf numFmtId="37" fontId="160" fillId="5" borderId="72" xfId="53" applyNumberFormat="1" applyFont="1" applyFill="1" applyBorder="1" applyProtection="1"/>
    <xf numFmtId="0" fontId="150" fillId="9" borderId="22" xfId="0" applyFont="1" applyFill="1" applyBorder="1" applyAlignment="1">
      <alignment vertical="center"/>
    </xf>
    <xf numFmtId="37" fontId="162" fillId="9" borderId="0" xfId="0" applyNumberFormat="1" applyFont="1" applyFill="1" applyBorder="1" applyAlignment="1" applyProtection="1">
      <alignment vertical="center"/>
    </xf>
    <xf numFmtId="0" fontId="163" fillId="9" borderId="0" xfId="32" applyFont="1" applyFill="1" applyBorder="1" applyAlignment="1">
      <alignment vertical="center"/>
    </xf>
    <xf numFmtId="37" fontId="150" fillId="7" borderId="11" xfId="38" applyNumberFormat="1" applyFont="1" applyFill="1" applyBorder="1" applyAlignment="1" applyProtection="1">
      <alignment horizontal="center" vertical="center"/>
    </xf>
    <xf numFmtId="165" fontId="26" fillId="5" borderId="17" xfId="0" applyNumberFormat="1" applyFont="1" applyFill="1" applyBorder="1" applyAlignment="1">
      <alignment horizontal="right" vertical="center"/>
    </xf>
    <xf numFmtId="3" fontId="26" fillId="5" borderId="75" xfId="587" applyNumberFormat="1" applyFont="1" applyFill="1" applyBorder="1" applyAlignment="1">
      <alignment horizontal="right" indent="1"/>
    </xf>
    <xf numFmtId="168" fontId="25" fillId="5" borderId="65" xfId="31" applyNumberFormat="1" applyFont="1" applyFill="1" applyBorder="1" applyAlignment="1" applyProtection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66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3" xfId="37" applyNumberFormat="1" applyFont="1" applyFill="1" applyBorder="1" applyAlignment="1" applyProtection="1">
      <alignment vertical="center"/>
    </xf>
    <xf numFmtId="167" fontId="151" fillId="7" borderId="24" xfId="53" applyNumberFormat="1" applyFont="1" applyFill="1" applyBorder="1" applyProtection="1"/>
    <xf numFmtId="167" fontId="149" fillId="7" borderId="17" xfId="53" applyNumberFormat="1" applyFont="1" applyFill="1" applyBorder="1" applyProtection="1"/>
    <xf numFmtId="165" fontId="7" fillId="7" borderId="76" xfId="0" applyNumberFormat="1" applyFont="1" applyFill="1" applyBorder="1" applyAlignment="1">
      <alignment horizontal="right" vertical="center"/>
    </xf>
    <xf numFmtId="165" fontId="7" fillId="5" borderId="11" xfId="0" applyNumberFormat="1" applyFont="1" applyFill="1" applyBorder="1" applyAlignment="1">
      <alignment horizontal="right" vertical="center"/>
    </xf>
    <xf numFmtId="165" fontId="7" fillId="7" borderId="18" xfId="0" applyNumberFormat="1" applyFont="1" applyFill="1" applyBorder="1" applyAlignment="1">
      <alignment horizontal="right" vertical="center"/>
    </xf>
    <xf numFmtId="165" fontId="148" fillId="7" borderId="18" xfId="53" applyNumberFormat="1" applyFont="1" applyFill="1" applyBorder="1" applyAlignment="1" applyProtection="1">
      <alignment horizontal="right" vertical="center"/>
    </xf>
    <xf numFmtId="165" fontId="148" fillId="5" borderId="11" xfId="53" applyNumberFormat="1" applyFont="1" applyFill="1" applyBorder="1" applyAlignment="1" applyProtection="1">
      <alignment horizontal="right" vertical="center"/>
    </xf>
    <xf numFmtId="165" fontId="148" fillId="7" borderId="77" xfId="53" applyNumberFormat="1" applyFont="1" applyFill="1" applyBorder="1" applyAlignment="1" applyProtection="1">
      <alignment horizontal="right" vertical="center"/>
    </xf>
    <xf numFmtId="165" fontId="148" fillId="5" borderId="15" xfId="53" applyNumberFormat="1" applyFont="1" applyFill="1" applyBorder="1" applyAlignment="1" applyProtection="1">
      <alignment horizontal="right" vertical="center"/>
    </xf>
    <xf numFmtId="165" fontId="152" fillId="7" borderId="18" xfId="0" applyNumberFormat="1" applyFont="1" applyFill="1" applyBorder="1" applyAlignment="1">
      <alignment horizontal="right" vertical="center"/>
    </xf>
    <xf numFmtId="165" fontId="152" fillId="5" borderId="11" xfId="0" applyNumberFormat="1" applyFont="1" applyFill="1" applyBorder="1" applyAlignment="1">
      <alignment horizontal="right" vertical="center"/>
    </xf>
    <xf numFmtId="165" fontId="152" fillId="9" borderId="18" xfId="32" applyNumberFormat="1" applyFont="1" applyFill="1" applyBorder="1" applyAlignment="1">
      <alignment horizontal="right" vertical="center"/>
    </xf>
    <xf numFmtId="165" fontId="152" fillId="9" borderId="11" xfId="32" applyNumberFormat="1" applyFont="1" applyFill="1" applyBorder="1" applyAlignment="1">
      <alignment horizontal="right" vertical="center"/>
    </xf>
    <xf numFmtId="165" fontId="26" fillId="7" borderId="18" xfId="0" applyNumberFormat="1" applyFont="1" applyFill="1" applyBorder="1" applyAlignment="1">
      <alignment horizontal="right" vertical="center"/>
    </xf>
    <xf numFmtId="165" fontId="26" fillId="5" borderId="11" xfId="0" applyNumberFormat="1" applyFont="1" applyFill="1" applyBorder="1" applyAlignment="1">
      <alignment horizontal="right" vertical="center"/>
    </xf>
    <xf numFmtId="165" fontId="152" fillId="9" borderId="18" xfId="32" applyNumberFormat="1" applyFont="1" applyFill="1" applyBorder="1" applyAlignment="1" applyProtection="1">
      <alignment horizontal="right" vertical="center"/>
    </xf>
    <xf numFmtId="165" fontId="152" fillId="9" borderId="11" xfId="32" applyNumberFormat="1" applyFont="1" applyFill="1" applyBorder="1" applyAlignment="1" applyProtection="1">
      <alignment horizontal="right" vertical="center"/>
    </xf>
    <xf numFmtId="165" fontId="24" fillId="7" borderId="76" xfId="53" applyNumberFormat="1" applyFont="1" applyFill="1" applyBorder="1" applyAlignment="1" applyProtection="1">
      <alignment horizontal="right" vertical="center"/>
    </xf>
    <xf numFmtId="165" fontId="24" fillId="5" borderId="65" xfId="53" applyNumberFormat="1" applyFont="1" applyFill="1" applyBorder="1" applyAlignment="1" applyProtection="1">
      <alignment horizontal="right" vertical="center"/>
    </xf>
    <xf numFmtId="165" fontId="24" fillId="7" borderId="18" xfId="53" applyNumberFormat="1" applyFont="1" applyFill="1" applyBorder="1" applyAlignment="1" applyProtection="1">
      <alignment horizontal="right" vertical="center"/>
    </xf>
    <xf numFmtId="165" fontId="24" fillId="5" borderId="11" xfId="53" applyNumberFormat="1" applyFont="1" applyFill="1" applyBorder="1" applyAlignment="1" applyProtection="1">
      <alignment horizontal="right" vertical="center"/>
    </xf>
    <xf numFmtId="165" fontId="149" fillId="9" borderId="18" xfId="0" applyNumberFormat="1" applyFont="1" applyFill="1" applyBorder="1" applyAlignment="1" applyProtection="1">
      <alignment horizontal="right" vertical="center"/>
    </xf>
    <xf numFmtId="165" fontId="149" fillId="9" borderId="11" xfId="0" applyNumberFormat="1" applyFont="1" applyFill="1" applyBorder="1" applyAlignment="1" applyProtection="1">
      <alignment horizontal="right" vertical="center"/>
    </xf>
    <xf numFmtId="165" fontId="149" fillId="9" borderId="76" xfId="0" applyNumberFormat="1" applyFont="1" applyFill="1" applyBorder="1" applyAlignment="1" applyProtection="1">
      <alignment horizontal="right" vertical="center"/>
    </xf>
    <xf numFmtId="165" fontId="149" fillId="9" borderId="65" xfId="0" applyNumberFormat="1" applyFont="1" applyFill="1" applyBorder="1" applyAlignment="1" applyProtection="1">
      <alignment horizontal="right" vertical="center"/>
    </xf>
    <xf numFmtId="165" fontId="148" fillId="7" borderId="18" xfId="53" applyNumberFormat="1" applyFont="1" applyFill="1" applyBorder="1" applyProtection="1"/>
    <xf numFmtId="165" fontId="148" fillId="5" borderId="11" xfId="53" applyNumberFormat="1" applyFont="1" applyFill="1" applyBorder="1" applyProtection="1"/>
    <xf numFmtId="165" fontId="149" fillId="7" borderId="18" xfId="53" applyNumberFormat="1" applyFont="1" applyFill="1" applyBorder="1" applyAlignment="1" applyProtection="1">
      <alignment horizontal="right" vertical="center"/>
    </xf>
    <xf numFmtId="165" fontId="149" fillId="5" borderId="11" xfId="53" applyNumberFormat="1" applyFont="1" applyFill="1" applyBorder="1" applyAlignment="1" applyProtection="1">
      <alignment horizontal="right" vertical="center"/>
    </xf>
    <xf numFmtId="165" fontId="148" fillId="7" borderId="77" xfId="53" applyNumberFormat="1" applyFont="1" applyFill="1" applyBorder="1" applyProtection="1"/>
    <xf numFmtId="165" fontId="148" fillId="5" borderId="15" xfId="53" applyNumberFormat="1" applyFont="1" applyFill="1" applyBorder="1" applyProtection="1"/>
    <xf numFmtId="165" fontId="0" fillId="7" borderId="18" xfId="0" applyNumberFormat="1" applyFill="1" applyBorder="1" applyAlignment="1">
      <alignment horizontal="right" vertical="center"/>
    </xf>
    <xf numFmtId="165" fontId="0" fillId="5" borderId="11" xfId="0" applyNumberFormat="1" applyFill="1" applyBorder="1" applyAlignment="1">
      <alignment horizontal="right" vertical="center"/>
    </xf>
    <xf numFmtId="165" fontId="24" fillId="7" borderId="18" xfId="53" applyNumberFormat="1" applyFont="1" applyFill="1" applyBorder="1" applyProtection="1"/>
    <xf numFmtId="165" fontId="24" fillId="5" borderId="11" xfId="53" applyNumberFormat="1" applyFont="1" applyFill="1" applyBorder="1" applyProtection="1"/>
    <xf numFmtId="165" fontId="157" fillId="7" borderId="18" xfId="53" applyNumberFormat="1" applyFont="1" applyFill="1" applyBorder="1" applyProtection="1"/>
    <xf numFmtId="165" fontId="158" fillId="5" borderId="11" xfId="53" applyNumberFormat="1" applyFont="1" applyFill="1" applyBorder="1" applyProtection="1"/>
    <xf numFmtId="165" fontId="149" fillId="9" borderId="77" xfId="0" applyNumberFormat="1" applyFont="1" applyFill="1" applyBorder="1" applyAlignment="1" applyProtection="1">
      <alignment horizontal="right" vertical="center"/>
    </xf>
    <xf numFmtId="165" fontId="149" fillId="9" borderId="15" xfId="0" applyNumberFormat="1" applyFont="1" applyFill="1" applyBorder="1" applyAlignment="1" applyProtection="1">
      <alignment horizontal="right" vertical="center"/>
    </xf>
    <xf numFmtId="165" fontId="158" fillId="7" borderId="18" xfId="53" applyNumberFormat="1" applyFont="1" applyFill="1" applyBorder="1" applyProtection="1"/>
    <xf numFmtId="165" fontId="158" fillId="7" borderId="18" xfId="0" applyNumberFormat="1" applyFont="1" applyFill="1" applyBorder="1" applyAlignment="1">
      <alignment horizontal="right" vertical="center"/>
    </xf>
    <xf numFmtId="165" fontId="158" fillId="5" borderId="11" xfId="0" applyNumberFormat="1" applyFont="1" applyFill="1" applyBorder="1" applyAlignment="1">
      <alignment horizontal="right" vertical="center"/>
    </xf>
    <xf numFmtId="165" fontId="25" fillId="7" borderId="18" xfId="0" applyNumberFormat="1" applyFont="1" applyFill="1" applyBorder="1" applyAlignment="1">
      <alignment horizontal="right" vertical="center"/>
    </xf>
    <xf numFmtId="165" fontId="25" fillId="5" borderId="11" xfId="0" applyNumberFormat="1" applyFont="1" applyFill="1" applyBorder="1" applyAlignment="1">
      <alignment horizontal="right" vertical="center"/>
    </xf>
    <xf numFmtId="165" fontId="152" fillId="9" borderId="78" xfId="32" applyNumberFormat="1" applyFont="1" applyFill="1" applyBorder="1" applyAlignment="1">
      <alignment horizontal="right" vertical="center"/>
    </xf>
    <xf numFmtId="165" fontId="152" fillId="9" borderId="12" xfId="32" applyNumberFormat="1" applyFont="1" applyFill="1" applyBorder="1" applyAlignment="1">
      <alignment horizontal="right" vertical="center"/>
    </xf>
    <xf numFmtId="165" fontId="150" fillId="9" borderId="18" xfId="0" applyNumberFormat="1" applyFont="1" applyFill="1" applyBorder="1" applyAlignment="1">
      <alignment horizontal="right" vertical="center"/>
    </xf>
    <xf numFmtId="165" fontId="150" fillId="9" borderId="11" xfId="0" applyNumberFormat="1" applyFont="1" applyFill="1" applyBorder="1" applyAlignment="1">
      <alignment horizontal="right" vertical="center"/>
    </xf>
    <xf numFmtId="166" fontId="26" fillId="7" borderId="77" xfId="49" applyNumberFormat="1" applyFont="1" applyFill="1" applyBorder="1" applyAlignment="1">
      <alignment horizontal="right" vertical="center"/>
    </xf>
    <xf numFmtId="166" fontId="26" fillId="5" borderId="15" xfId="49" applyNumberFormat="1" applyFont="1" applyFill="1" applyBorder="1" applyAlignment="1">
      <alignment horizontal="right" vertical="center"/>
    </xf>
    <xf numFmtId="165" fontId="10" fillId="7" borderId="77" xfId="0" applyNumberFormat="1" applyFont="1" applyFill="1" applyBorder="1" applyAlignment="1">
      <alignment horizontal="right" vertical="center"/>
    </xf>
    <xf numFmtId="165" fontId="10" fillId="7" borderId="15" xfId="0" applyNumberFormat="1" applyFont="1" applyFill="1" applyBorder="1" applyAlignment="1">
      <alignment horizontal="right" vertical="center"/>
    </xf>
    <xf numFmtId="165" fontId="24" fillId="0" borderId="11" xfId="53" applyNumberFormat="1" applyFont="1" applyFill="1" applyBorder="1" applyAlignment="1" applyProtection="1">
      <alignment horizontal="right" vertical="center"/>
    </xf>
    <xf numFmtId="165" fontId="24" fillId="0" borderId="11" xfId="53" applyNumberFormat="1" applyFont="1" applyFill="1" applyBorder="1" applyProtection="1"/>
    <xf numFmtId="165" fontId="158" fillId="0" borderId="11" xfId="53" applyNumberFormat="1" applyFont="1" applyFill="1" applyBorder="1" applyProtection="1"/>
    <xf numFmtId="165" fontId="152" fillId="9" borderId="77" xfId="32" applyNumberFormat="1" applyFont="1" applyFill="1" applyBorder="1" applyAlignment="1">
      <alignment horizontal="right" vertical="center"/>
    </xf>
    <xf numFmtId="165" fontId="152" fillId="9" borderId="15" xfId="32" applyNumberFormat="1" applyFont="1" applyFill="1" applyBorder="1" applyAlignment="1">
      <alignment horizontal="right" vertical="center"/>
    </xf>
    <xf numFmtId="165" fontId="151" fillId="7" borderId="18" xfId="53" applyNumberFormat="1" applyFont="1" applyFill="1" applyBorder="1" applyAlignment="1" applyProtection="1">
      <alignment horizontal="right" vertical="center"/>
    </xf>
    <xf numFmtId="165" fontId="151" fillId="0" borderId="11" xfId="53" applyNumberFormat="1" applyFont="1" applyFill="1" applyBorder="1" applyAlignment="1" applyProtection="1">
      <alignment horizontal="right" vertical="center"/>
    </xf>
    <xf numFmtId="198" fontId="150" fillId="7" borderId="18" xfId="53" applyNumberFormat="1" applyFont="1" applyFill="1" applyBorder="1" applyAlignment="1" applyProtection="1">
      <alignment horizontal="right" vertical="center"/>
    </xf>
    <xf numFmtId="198" fontId="150" fillId="0" borderId="11" xfId="53" applyNumberFormat="1" applyFont="1" applyFill="1" applyBorder="1" applyAlignment="1" applyProtection="1">
      <alignment horizontal="right" vertical="center"/>
    </xf>
    <xf numFmtId="198" fontId="24" fillId="0" borderId="11" xfId="53" applyNumberFormat="1" applyFont="1" applyFill="1" applyBorder="1" applyAlignment="1" applyProtection="1">
      <alignment horizontal="right" vertical="center"/>
    </xf>
    <xf numFmtId="198" fontId="158" fillId="7" borderId="18" xfId="53" applyNumberFormat="1" applyFont="1" applyFill="1" applyBorder="1" applyAlignment="1" applyProtection="1">
      <alignment horizontal="right" vertical="center"/>
    </xf>
    <xf numFmtId="198" fontId="158" fillId="0" borderId="11" xfId="53" applyNumberFormat="1" applyFont="1" applyFill="1" applyBorder="1" applyAlignment="1" applyProtection="1">
      <alignment horizontal="right" vertical="center"/>
    </xf>
    <xf numFmtId="198" fontId="158" fillId="7" borderId="77" xfId="53" applyNumberFormat="1" applyFont="1" applyFill="1" applyBorder="1" applyAlignment="1" applyProtection="1">
      <alignment horizontal="right" vertical="center"/>
    </xf>
    <xf numFmtId="198" fontId="158" fillId="0" borderId="15" xfId="53" applyNumberFormat="1" applyFont="1" applyFill="1" applyBorder="1" applyAlignment="1" applyProtection="1">
      <alignment horizontal="right" vertical="center"/>
    </xf>
    <xf numFmtId="198" fontId="26" fillId="7" borderId="18" xfId="53" applyNumberFormat="1" applyFont="1" applyFill="1" applyBorder="1" applyAlignment="1" applyProtection="1">
      <alignment horizontal="right" vertical="center"/>
    </xf>
    <xf numFmtId="168" fontId="24" fillId="5" borderId="11" xfId="37" applyNumberFormat="1" applyFont="1" applyFill="1" applyBorder="1" applyAlignment="1" applyProtection="1">
      <alignment horizontal="right" vertical="center"/>
    </xf>
    <xf numFmtId="168" fontId="25" fillId="5" borderId="16" xfId="37" applyNumberFormat="1" applyFont="1" applyFill="1" applyBorder="1" applyAlignment="1" applyProtection="1">
      <alignment horizontal="right" vertical="center"/>
    </xf>
    <xf numFmtId="168" fontId="30" fillId="5" borderId="0" xfId="37" applyNumberFormat="1" applyFont="1" applyFill="1" applyBorder="1" applyAlignment="1" applyProtection="1">
      <alignment horizontal="right" vertical="center"/>
    </xf>
    <xf numFmtId="0" fontId="35" fillId="5" borderId="0" xfId="0" applyFont="1" applyFill="1" applyBorder="1" applyAlignment="1">
      <alignment vertical="center"/>
    </xf>
    <xf numFmtId="166" fontId="26" fillId="7" borderId="66" xfId="30" applyNumberFormat="1" applyFont="1" applyFill="1" applyBorder="1" applyAlignment="1">
      <alignment horizontal="right" indent="1"/>
    </xf>
    <xf numFmtId="167" fontId="25" fillId="8" borderId="66" xfId="39" applyNumberFormat="1" applyFont="1" applyFill="1" applyBorder="1" applyAlignment="1" applyProtection="1">
      <alignment horizontal="center"/>
    </xf>
    <xf numFmtId="37" fontId="26" fillId="0" borderId="5" xfId="33" applyNumberFormat="1" applyFont="1" applyFill="1" applyBorder="1" applyProtection="1"/>
    <xf numFmtId="165" fontId="29" fillId="7" borderId="18" xfId="0" applyNumberFormat="1" applyFont="1" applyFill="1" applyBorder="1" applyAlignment="1">
      <alignment horizontal="right" vertical="center"/>
    </xf>
    <xf numFmtId="165" fontId="26" fillId="7" borderId="18" xfId="53" applyNumberFormat="1" applyFont="1" applyFill="1" applyBorder="1" applyProtection="1"/>
    <xf numFmtId="165" fontId="26" fillId="7" borderId="18" xfId="53" applyNumberFormat="1" applyFont="1" applyFill="1" applyBorder="1" applyAlignment="1" applyProtection="1">
      <alignment horizontal="right" vertical="center"/>
    </xf>
    <xf numFmtId="0" fontId="164" fillId="4" borderId="0" xfId="33" applyFont="1" applyFill="1"/>
    <xf numFmtId="167" fontId="165" fillId="4" borderId="0" xfId="37" applyFont="1" applyFill="1" applyBorder="1" applyAlignment="1">
      <alignment vertical="center"/>
    </xf>
    <xf numFmtId="0" fontId="153" fillId="0" borderId="0" xfId="32" applyFont="1" applyFill="1" applyBorder="1" applyAlignment="1">
      <alignment horizontal="left" vertical="center" wrapText="1"/>
    </xf>
    <xf numFmtId="168" fontId="26" fillId="7" borderId="66" xfId="37" applyNumberFormat="1" applyFont="1" applyFill="1" applyBorder="1" applyAlignment="1" applyProtection="1">
      <alignment horizontal="right" vertical="center"/>
    </xf>
    <xf numFmtId="168" fontId="25" fillId="9" borderId="66" xfId="37" applyNumberFormat="1" applyFont="1" applyFill="1" applyBorder="1" applyAlignment="1" applyProtection="1">
      <alignment horizontal="right" vertical="center"/>
    </xf>
    <xf numFmtId="168" fontId="30" fillId="7" borderId="79" xfId="37" applyNumberFormat="1" applyFont="1" applyFill="1" applyBorder="1" applyAlignment="1" applyProtection="1">
      <alignment horizontal="right" vertical="center"/>
    </xf>
    <xf numFmtId="168" fontId="26" fillId="7" borderId="75" xfId="31" applyNumberFormat="1" applyFont="1" applyFill="1" applyBorder="1" applyAlignment="1" applyProtection="1">
      <alignment horizontal="right" indent="1"/>
    </xf>
    <xf numFmtId="168" fontId="27" fillId="0" borderId="66" xfId="37" applyNumberFormat="1" applyFont="1" applyFill="1" applyBorder="1" applyAlignment="1" applyProtection="1">
      <alignment horizontal="right" vertical="center"/>
    </xf>
    <xf numFmtId="49" fontId="25" fillId="8" borderId="80" xfId="39" quotePrefix="1" applyNumberFormat="1" applyFont="1" applyFill="1" applyBorder="1" applyAlignment="1" applyProtection="1">
      <alignment horizontal="center"/>
    </xf>
    <xf numFmtId="0" fontId="26" fillId="7" borderId="65" xfId="31" applyFont="1" applyFill="1" applyBorder="1"/>
    <xf numFmtId="0" fontId="26" fillId="7" borderId="11" xfId="31" applyFont="1" applyFill="1" applyBorder="1"/>
    <xf numFmtId="168" fontId="26" fillId="7" borderId="11" xfId="31" applyNumberFormat="1" applyFont="1" applyFill="1" applyBorder="1" applyAlignment="1" applyProtection="1">
      <alignment horizontal="right" indent="1"/>
    </xf>
    <xf numFmtId="168" fontId="26" fillId="7" borderId="15" xfId="31" applyNumberFormat="1" applyFont="1" applyFill="1" applyBorder="1" applyAlignment="1" applyProtection="1">
      <alignment horizontal="right" indent="1"/>
    </xf>
    <xf numFmtId="168" fontId="150" fillId="7" borderId="11" xfId="31" applyNumberFormat="1" applyFont="1" applyFill="1" applyBorder="1" applyAlignment="1" applyProtection="1">
      <alignment horizontal="right" indent="1"/>
    </xf>
    <xf numFmtId="168" fontId="158" fillId="7" borderId="11" xfId="31" applyNumberFormat="1" applyFont="1" applyFill="1" applyBorder="1" applyAlignment="1" applyProtection="1">
      <alignment horizontal="right" indent="1"/>
    </xf>
    <xf numFmtId="183" fontId="26" fillId="7" borderId="11" xfId="587" applyNumberFormat="1" applyFont="1" applyFill="1" applyBorder="1"/>
    <xf numFmtId="168" fontId="25" fillId="7" borderId="11" xfId="31" applyNumberFormat="1" applyFont="1" applyFill="1" applyBorder="1" applyAlignment="1" applyProtection="1">
      <alignment horizontal="right" indent="1"/>
    </xf>
    <xf numFmtId="168" fontId="25" fillId="7" borderId="65" xfId="31" applyNumberFormat="1" applyFont="1" applyFill="1" applyBorder="1" applyAlignment="1" applyProtection="1">
      <alignment horizontal="right" indent="1"/>
    </xf>
    <xf numFmtId="37" fontId="150" fillId="7" borderId="85" xfId="38" applyNumberFormat="1" applyFont="1" applyFill="1" applyBorder="1" applyAlignment="1" applyProtection="1">
      <alignment horizontal="center" vertical="center"/>
    </xf>
    <xf numFmtId="37" fontId="150" fillId="7" borderId="86" xfId="38" applyNumberFormat="1" applyFont="1" applyFill="1" applyBorder="1" applyAlignment="1" applyProtection="1">
      <alignment horizontal="center" vertical="center"/>
    </xf>
    <xf numFmtId="37" fontId="25" fillId="8" borderId="15" xfId="39" quotePrefix="1" applyNumberFormat="1" applyFont="1" applyFill="1" applyBorder="1" applyAlignment="1" applyProtection="1">
      <alignment horizontal="center"/>
    </xf>
    <xf numFmtId="167" fontId="150" fillId="8" borderId="76" xfId="39" applyNumberFormat="1" applyFont="1" applyFill="1" applyBorder="1" applyAlignment="1" applyProtection="1">
      <alignment vertical="center" wrapText="1"/>
    </xf>
    <xf numFmtId="167" fontId="150" fillId="8" borderId="18" xfId="39" applyNumberFormat="1" applyFont="1" applyFill="1" applyBorder="1" applyAlignment="1" applyProtection="1">
      <alignment vertical="center" wrapText="1"/>
    </xf>
    <xf numFmtId="165" fontId="148" fillId="7" borderId="15" xfId="53" applyNumberFormat="1" applyFont="1" applyFill="1" applyBorder="1" applyAlignment="1" applyProtection="1">
      <alignment horizontal="right" vertical="center"/>
    </xf>
    <xf numFmtId="0" fontId="148" fillId="7" borderId="18" xfId="53" applyNumberFormat="1" applyFont="1" applyFill="1" applyBorder="1" applyAlignment="1" applyProtection="1">
      <alignment horizontal="right" vertical="center"/>
    </xf>
    <xf numFmtId="0" fontId="152" fillId="9" borderId="18" xfId="32" applyNumberFormat="1" applyFont="1" applyFill="1" applyBorder="1" applyAlignment="1" applyProtection="1">
      <alignment horizontal="right" vertical="center"/>
    </xf>
    <xf numFmtId="0" fontId="148" fillId="5" borderId="11" xfId="53" applyNumberFormat="1" applyFont="1" applyFill="1" applyBorder="1" applyAlignment="1" applyProtection="1">
      <alignment horizontal="right" vertical="center"/>
    </xf>
    <xf numFmtId="168" fontId="25" fillId="7" borderId="16" xfId="37" applyNumberFormat="1" applyFont="1" applyFill="1" applyBorder="1" applyAlignment="1" applyProtection="1">
      <alignment horizontal="right" vertical="center"/>
    </xf>
    <xf numFmtId="168" fontId="25" fillId="5" borderId="92" xfId="37" applyNumberFormat="1" applyFont="1" applyFill="1" applyBorder="1" applyAlignment="1" applyProtection="1">
      <alignment horizontal="right" vertical="center"/>
    </xf>
    <xf numFmtId="168" fontId="25" fillId="7" borderId="71" xfId="37" applyNumberFormat="1" applyFont="1" applyFill="1" applyBorder="1" applyAlignment="1" applyProtection="1">
      <alignment horizontal="right" vertical="center"/>
    </xf>
    <xf numFmtId="168" fontId="30" fillId="7" borderId="93" xfId="37" applyNumberFormat="1" applyFont="1" applyFill="1" applyBorder="1" applyAlignment="1" applyProtection="1">
      <alignment horizontal="right" vertical="center"/>
    </xf>
    <xf numFmtId="166" fontId="25" fillId="10" borderId="94" xfId="49" applyNumberFormat="1" applyFont="1" applyFill="1" applyBorder="1" applyAlignment="1">
      <alignment horizontal="right" indent="1"/>
    </xf>
    <xf numFmtId="167" fontId="150" fillId="8" borderId="87" xfId="39" applyNumberFormat="1" applyFont="1" applyFill="1" applyBorder="1" applyAlignment="1" applyProtection="1">
      <alignment horizontal="center" vertical="center"/>
    </xf>
    <xf numFmtId="167" fontId="150" fillId="8" borderId="88" xfId="39" applyNumberFormat="1" applyFont="1" applyFill="1" applyBorder="1" applyAlignment="1" applyProtection="1">
      <alignment horizontal="center" vertical="center"/>
    </xf>
    <xf numFmtId="167" fontId="150" fillId="8" borderId="89" xfId="39" applyNumberFormat="1" applyFont="1" applyFill="1" applyBorder="1" applyAlignment="1" applyProtection="1">
      <alignment horizontal="center" vertical="center"/>
    </xf>
    <xf numFmtId="167" fontId="150" fillId="8" borderId="82" xfId="39" applyNumberFormat="1" applyFont="1" applyFill="1" applyBorder="1" applyAlignment="1" applyProtection="1">
      <alignment horizontal="center" vertical="center"/>
    </xf>
    <xf numFmtId="167" fontId="150" fillId="8" borderId="83" xfId="39" applyNumberFormat="1" applyFont="1" applyFill="1" applyBorder="1" applyAlignment="1" applyProtection="1">
      <alignment horizontal="center" vertical="center"/>
    </xf>
    <xf numFmtId="167" fontId="150" fillId="8" borderId="84" xfId="39" applyNumberFormat="1" applyFont="1" applyFill="1" applyBorder="1" applyAlignment="1" applyProtection="1">
      <alignment horizontal="center" vertical="center"/>
    </xf>
    <xf numFmtId="167" fontId="150" fillId="8" borderId="87" xfId="39" applyNumberFormat="1" applyFont="1" applyFill="1" applyBorder="1" applyAlignment="1" applyProtection="1">
      <alignment horizontal="center" vertical="center" wrapText="1"/>
    </xf>
    <xf numFmtId="167" fontId="150" fillId="8" borderId="82" xfId="39" applyNumberFormat="1" applyFont="1" applyFill="1" applyBorder="1" applyAlignment="1" applyProtection="1">
      <alignment horizontal="center" vertical="center" wrapText="1"/>
    </xf>
    <xf numFmtId="167" fontId="150" fillId="8" borderId="83" xfId="39" applyNumberFormat="1" applyFont="1" applyFill="1" applyBorder="1" applyAlignment="1" applyProtection="1">
      <alignment horizontal="center" vertical="center" wrapText="1"/>
    </xf>
    <xf numFmtId="167" fontId="150" fillId="8" borderId="81" xfId="39" applyNumberFormat="1" applyFont="1" applyFill="1" applyBorder="1" applyAlignment="1" applyProtection="1">
      <alignment horizontal="center" vertical="center" wrapText="1"/>
    </xf>
    <xf numFmtId="167" fontId="150" fillId="8" borderId="17" xfId="39" applyNumberFormat="1" applyFont="1" applyFill="1" applyBorder="1" applyAlignment="1" applyProtection="1">
      <alignment horizontal="center" vertical="center" wrapText="1"/>
    </xf>
    <xf numFmtId="167" fontId="25" fillId="8" borderId="87" xfId="39" applyNumberFormat="1" applyFont="1" applyFill="1" applyBorder="1" applyAlignment="1" applyProtection="1">
      <alignment horizontal="center" vertical="center"/>
    </xf>
    <xf numFmtId="167" fontId="25" fillId="8" borderId="88" xfId="39" applyNumberFormat="1" applyFont="1" applyFill="1" applyBorder="1" applyAlignment="1" applyProtection="1">
      <alignment horizontal="center" vertical="center"/>
    </xf>
    <xf numFmtId="167" fontId="25" fillId="8" borderId="82" xfId="39" applyNumberFormat="1" applyFont="1" applyFill="1" applyBorder="1" applyAlignment="1" applyProtection="1">
      <alignment horizontal="center" vertical="center"/>
    </xf>
    <xf numFmtId="167" fontId="25" fillId="8" borderId="83" xfId="39" applyNumberFormat="1" applyFont="1" applyFill="1" applyBorder="1" applyAlignment="1" applyProtection="1">
      <alignment horizontal="center" vertical="center"/>
    </xf>
    <xf numFmtId="167" fontId="25" fillId="8" borderId="89" xfId="39" applyNumberFormat="1" applyFont="1" applyFill="1" applyBorder="1" applyAlignment="1" applyProtection="1">
      <alignment horizontal="center" vertical="center"/>
    </xf>
    <xf numFmtId="167" fontId="25" fillId="8" borderId="84" xfId="39" applyNumberFormat="1" applyFont="1" applyFill="1" applyBorder="1" applyAlignment="1" applyProtection="1">
      <alignment horizontal="center" vertical="center"/>
    </xf>
    <xf numFmtId="0" fontId="26" fillId="5" borderId="0" xfId="33" applyNumberFormat="1" applyFont="1" applyFill="1" applyAlignment="1">
      <alignment wrapText="1"/>
    </xf>
    <xf numFmtId="167" fontId="25" fillId="8" borderId="87" xfId="39" applyNumberFormat="1" applyFont="1" applyFill="1" applyBorder="1" applyAlignment="1" applyProtection="1">
      <alignment horizontal="center" vertical="center" wrapText="1"/>
    </xf>
    <xf numFmtId="167" fontId="150" fillId="8" borderId="84" xfId="39" applyNumberFormat="1" applyFont="1" applyFill="1" applyBorder="1" applyAlignment="1" applyProtection="1">
      <alignment horizontal="center" vertical="center" wrapText="1"/>
    </xf>
    <xf numFmtId="167" fontId="150" fillId="8" borderId="91" xfId="39" applyNumberFormat="1" applyFont="1" applyFill="1" applyBorder="1" applyAlignment="1" applyProtection="1">
      <alignment horizontal="center" vertical="center" wrapText="1"/>
    </xf>
    <xf numFmtId="167" fontId="150" fillId="8" borderId="0" xfId="39" applyNumberFormat="1" applyFont="1" applyFill="1" applyBorder="1" applyAlignment="1" applyProtection="1">
      <alignment horizontal="center" vertical="center" wrapText="1"/>
    </xf>
    <xf numFmtId="167" fontId="150" fillId="8" borderId="18" xfId="39" applyNumberFormat="1" applyFont="1" applyFill="1" applyBorder="1" applyAlignment="1" applyProtection="1">
      <alignment horizontal="center" vertical="center" wrapText="1"/>
    </xf>
    <xf numFmtId="0" fontId="23" fillId="0" borderId="0" xfId="32" applyFont="1" applyFill="1" applyBorder="1" applyAlignment="1">
      <alignment horizontal="left" vertical="center" wrapText="1"/>
    </xf>
    <xf numFmtId="167" fontId="150" fillId="8" borderId="76" xfId="39" applyNumberFormat="1" applyFont="1" applyFill="1" applyBorder="1" applyAlignment="1" applyProtection="1">
      <alignment horizontal="center" vertical="center" wrapText="1"/>
    </xf>
    <xf numFmtId="0" fontId="25" fillId="7" borderId="90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" xfId="587" builtinId="3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a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Percent" xfId="49" builtinId="5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inder\2016\Q4\P&amp;Ls\2016%20Q4_Segment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S367"/>
  <sheetViews>
    <sheetView showGridLines="0" zoomScaleNormal="100" zoomScaleSheetLayoutView="8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H36" sqref="H36"/>
    </sheetView>
  </sheetViews>
  <sheetFormatPr defaultRowHeight="12.75"/>
  <cols>
    <col min="1" max="2" width="3.42578125" customWidth="1"/>
    <col min="3" max="3" width="45" customWidth="1"/>
    <col min="4" max="4" width="12.42578125" style="224" customWidth="1"/>
    <col min="5" max="7" width="12.42578125" customWidth="1"/>
    <col min="8" max="8" width="12.42578125" style="224" customWidth="1"/>
    <col min="9" max="14" width="12.42578125" customWidth="1"/>
    <col min="15" max="15" width="12.42578125" hidden="1" customWidth="1"/>
    <col min="16" max="18" width="12.42578125" customWidth="1"/>
    <col min="19" max="19" width="12.42578125" hidden="1" customWidth="1"/>
  </cols>
  <sheetData>
    <row r="1" spans="1:19" ht="12" customHeight="1">
      <c r="A1" s="171" t="s">
        <v>2</v>
      </c>
      <c r="B1" s="172"/>
      <c r="C1" s="172"/>
      <c r="D1" s="495">
        <v>2016</v>
      </c>
      <c r="E1" s="496"/>
      <c r="F1" s="496"/>
      <c r="G1" s="497"/>
      <c r="H1" s="495">
        <v>2017</v>
      </c>
      <c r="I1" s="496"/>
      <c r="J1" s="496"/>
      <c r="K1" s="497"/>
      <c r="L1" s="504" t="s">
        <v>254</v>
      </c>
      <c r="M1" s="505"/>
      <c r="N1" s="505"/>
      <c r="O1" s="484"/>
      <c r="P1" s="504" t="s">
        <v>255</v>
      </c>
      <c r="Q1" s="505"/>
      <c r="R1" s="505"/>
      <c r="S1" s="484"/>
    </row>
    <row r="2" spans="1:19" ht="12" customHeight="1" thickBot="1">
      <c r="A2" s="128" t="s">
        <v>140</v>
      </c>
      <c r="B2" s="85"/>
      <c r="C2" s="85"/>
      <c r="D2" s="498"/>
      <c r="E2" s="499"/>
      <c r="F2" s="499"/>
      <c r="G2" s="500"/>
      <c r="H2" s="498"/>
      <c r="I2" s="499"/>
      <c r="J2" s="499"/>
      <c r="K2" s="500"/>
      <c r="L2" s="502"/>
      <c r="M2" s="503"/>
      <c r="N2" s="503"/>
      <c r="O2" s="485"/>
      <c r="P2" s="502"/>
      <c r="Q2" s="503"/>
      <c r="R2" s="503"/>
      <c r="S2" s="485"/>
    </row>
    <row r="3" spans="1:19" ht="12" customHeight="1">
      <c r="A3" s="129" t="s">
        <v>5</v>
      </c>
      <c r="B3" s="324"/>
      <c r="C3" s="324"/>
      <c r="D3" s="481" t="s">
        <v>136</v>
      </c>
      <c r="E3" s="482" t="s">
        <v>137</v>
      </c>
      <c r="F3" s="481" t="s">
        <v>138</v>
      </c>
      <c r="G3" s="376" t="s">
        <v>139</v>
      </c>
      <c r="H3" s="481" t="s">
        <v>136</v>
      </c>
      <c r="I3" s="482" t="s">
        <v>137</v>
      </c>
      <c r="J3" s="481" t="s">
        <v>138</v>
      </c>
      <c r="K3" s="376" t="s">
        <v>139</v>
      </c>
      <c r="L3" s="481" t="s">
        <v>136</v>
      </c>
      <c r="M3" s="482" t="s">
        <v>137</v>
      </c>
      <c r="N3" s="481" t="s">
        <v>138</v>
      </c>
      <c r="O3" s="481" t="s">
        <v>139</v>
      </c>
      <c r="P3" s="481" t="s">
        <v>136</v>
      </c>
      <c r="Q3" s="482" t="s">
        <v>137</v>
      </c>
      <c r="R3" s="481" t="s">
        <v>138</v>
      </c>
      <c r="S3" s="376" t="s">
        <v>139</v>
      </c>
    </row>
    <row r="4" spans="1:19" ht="12" customHeight="1">
      <c r="A4" s="130"/>
      <c r="B4" s="87"/>
      <c r="C4" s="87"/>
      <c r="D4" s="389"/>
      <c r="E4" s="389"/>
      <c r="F4" s="388"/>
      <c r="G4" s="389"/>
      <c r="H4" s="389"/>
      <c r="I4" s="389"/>
      <c r="J4" s="388"/>
      <c r="K4" s="389"/>
      <c r="L4" s="389"/>
      <c r="M4" s="389"/>
      <c r="N4" s="388"/>
      <c r="O4" s="389"/>
      <c r="P4" s="389"/>
      <c r="Q4" s="389"/>
      <c r="R4" s="388"/>
      <c r="S4" s="389"/>
    </row>
    <row r="5" spans="1:19" ht="12" customHeight="1">
      <c r="A5" s="130" t="s">
        <v>6</v>
      </c>
      <c r="B5" s="87"/>
      <c r="C5" s="87"/>
      <c r="D5" s="389"/>
      <c r="E5" s="389"/>
      <c r="F5" s="390"/>
      <c r="G5" s="389"/>
      <c r="H5" s="389"/>
      <c r="I5" s="389"/>
      <c r="J5" s="390"/>
      <c r="K5" s="389"/>
      <c r="L5" s="389"/>
      <c r="M5" s="389"/>
      <c r="N5" s="390"/>
      <c r="O5" s="389"/>
      <c r="P5" s="389"/>
      <c r="Q5" s="389"/>
      <c r="R5" s="390"/>
      <c r="S5" s="389"/>
    </row>
    <row r="6" spans="1:19" ht="12" customHeight="1">
      <c r="A6" s="130"/>
      <c r="B6" s="87"/>
      <c r="C6" s="87"/>
      <c r="D6" s="389"/>
      <c r="E6" s="389"/>
      <c r="F6" s="390"/>
      <c r="G6" s="389"/>
      <c r="H6" s="389"/>
      <c r="I6" s="389"/>
      <c r="J6" s="390"/>
      <c r="K6" s="389"/>
      <c r="L6" s="389"/>
      <c r="M6" s="389"/>
      <c r="N6" s="390"/>
      <c r="O6" s="389"/>
      <c r="P6" s="389"/>
      <c r="Q6" s="389"/>
      <c r="R6" s="390"/>
      <c r="S6" s="389"/>
    </row>
    <row r="7" spans="1:19" ht="12" customHeight="1">
      <c r="A7" s="130"/>
      <c r="B7" s="90" t="s">
        <v>176</v>
      </c>
      <c r="C7" s="159"/>
      <c r="D7" s="392">
        <v>36500</v>
      </c>
      <c r="E7" s="392">
        <v>36899</v>
      </c>
      <c r="F7" s="391">
        <v>37352</v>
      </c>
      <c r="G7" s="392">
        <v>36214</v>
      </c>
      <c r="H7" s="392">
        <v>34741</v>
      </c>
      <c r="I7" s="392">
        <v>35527</v>
      </c>
      <c r="J7" s="391">
        <v>36035</v>
      </c>
      <c r="K7" s="392">
        <v>34882</v>
      </c>
      <c r="L7" s="392">
        <v>35119</v>
      </c>
      <c r="M7" s="392">
        <v>35641</v>
      </c>
      <c r="N7" s="391">
        <v>36580</v>
      </c>
      <c r="O7" s="392"/>
      <c r="P7" s="392">
        <v>32786</v>
      </c>
      <c r="Q7" s="392">
        <v>33345</v>
      </c>
      <c r="R7" s="391">
        <v>34288</v>
      </c>
      <c r="S7" s="392"/>
    </row>
    <row r="8" spans="1:19" ht="12" customHeight="1">
      <c r="A8" s="130"/>
      <c r="B8" s="90" t="s">
        <v>177</v>
      </c>
      <c r="C8" s="159"/>
      <c r="D8" s="392">
        <v>2467</v>
      </c>
      <c r="E8" s="392">
        <v>2658</v>
      </c>
      <c r="F8" s="391">
        <v>2669</v>
      </c>
      <c r="G8" s="392">
        <v>2552</v>
      </c>
      <c r="H8" s="392">
        <v>2313</v>
      </c>
      <c r="I8" s="392">
        <v>2476</v>
      </c>
      <c r="J8" s="391">
        <v>2465</v>
      </c>
      <c r="K8" s="392">
        <v>2733</v>
      </c>
      <c r="L8" s="392">
        <v>2337</v>
      </c>
      <c r="M8" s="392">
        <v>2507</v>
      </c>
      <c r="N8" s="391">
        <v>2496</v>
      </c>
      <c r="O8" s="392"/>
      <c r="P8" s="392">
        <v>2337</v>
      </c>
      <c r="Q8" s="392">
        <v>2507</v>
      </c>
      <c r="R8" s="391">
        <v>2496</v>
      </c>
      <c r="S8" s="392"/>
    </row>
    <row r="9" spans="1:19" ht="12" customHeight="1">
      <c r="A9" s="130"/>
      <c r="B9" s="90" t="s">
        <v>7</v>
      </c>
      <c r="C9" s="159"/>
      <c r="D9" s="392">
        <v>15027</v>
      </c>
      <c r="E9" s="392">
        <v>15531</v>
      </c>
      <c r="F9" s="391">
        <v>16157</v>
      </c>
      <c r="G9" s="392">
        <v>16061</v>
      </c>
      <c r="H9" s="392">
        <v>17192</v>
      </c>
      <c r="I9" s="392">
        <v>17793</v>
      </c>
      <c r="J9" s="391">
        <v>19863</v>
      </c>
      <c r="K9" s="392">
        <v>19144</v>
      </c>
      <c r="L9" s="392">
        <v>19674</v>
      </c>
      <c r="M9" s="392">
        <v>21121</v>
      </c>
      <c r="N9" s="391">
        <v>22498</v>
      </c>
      <c r="O9" s="392"/>
      <c r="P9" s="392">
        <v>18714</v>
      </c>
      <c r="Q9" s="392">
        <v>20043</v>
      </c>
      <c r="R9" s="391">
        <v>21367</v>
      </c>
      <c r="S9" s="392"/>
    </row>
    <row r="10" spans="1:19" ht="12" customHeight="1">
      <c r="A10" s="130"/>
      <c r="B10" s="90" t="s">
        <v>156</v>
      </c>
      <c r="C10" s="159"/>
      <c r="D10" s="392">
        <v>4125</v>
      </c>
      <c r="E10" s="392">
        <v>4175</v>
      </c>
      <c r="F10" s="391">
        <v>4281</v>
      </c>
      <c r="G10" s="392">
        <v>4340</v>
      </c>
      <c r="H10" s="392">
        <v>4147</v>
      </c>
      <c r="I10" s="392">
        <v>4280</v>
      </c>
      <c r="J10" s="391">
        <v>4352</v>
      </c>
      <c r="K10" s="392">
        <v>4480</v>
      </c>
      <c r="L10" s="392">
        <v>4567</v>
      </c>
      <c r="M10" s="392">
        <v>4785</v>
      </c>
      <c r="N10" s="391">
        <v>4926</v>
      </c>
      <c r="O10" s="392"/>
      <c r="P10" s="392">
        <v>4549</v>
      </c>
      <c r="Q10" s="392">
        <v>4766</v>
      </c>
      <c r="R10" s="391">
        <v>4906</v>
      </c>
      <c r="S10" s="392"/>
    </row>
    <row r="11" spans="1:19" ht="12" customHeight="1">
      <c r="A11" s="130"/>
      <c r="B11" s="90" t="s">
        <v>149</v>
      </c>
      <c r="C11" s="159"/>
      <c r="D11" s="392">
        <v>10843</v>
      </c>
      <c r="E11" s="392">
        <v>13473</v>
      </c>
      <c r="F11" s="391">
        <v>14387</v>
      </c>
      <c r="G11" s="392">
        <v>16247</v>
      </c>
      <c r="H11" s="392">
        <v>12475</v>
      </c>
      <c r="I11" s="392">
        <v>15560</v>
      </c>
      <c r="J11" s="391">
        <v>17963</v>
      </c>
      <c r="K11" s="392">
        <v>18212</v>
      </c>
      <c r="L11" s="392">
        <v>13397</v>
      </c>
      <c r="M11" s="392">
        <v>16753</v>
      </c>
      <c r="N11" s="391">
        <v>19894</v>
      </c>
      <c r="O11" s="392"/>
      <c r="P11" s="392">
        <v>17302</v>
      </c>
      <c r="Q11" s="392">
        <v>19797</v>
      </c>
      <c r="R11" s="391">
        <v>23102</v>
      </c>
      <c r="S11" s="392"/>
    </row>
    <row r="12" spans="1:19" ht="12" customHeight="1">
      <c r="A12" s="132"/>
      <c r="B12" s="87" t="s">
        <v>9</v>
      </c>
      <c r="C12" s="159"/>
      <c r="D12" s="394">
        <v>3325</v>
      </c>
      <c r="E12" s="394">
        <v>3718</v>
      </c>
      <c r="F12" s="393">
        <v>3964</v>
      </c>
      <c r="G12" s="394">
        <v>3242</v>
      </c>
      <c r="H12" s="394">
        <v>3382</v>
      </c>
      <c r="I12" s="394">
        <v>3981</v>
      </c>
      <c r="J12" s="393">
        <v>4853</v>
      </c>
      <c r="K12" s="394">
        <v>3807</v>
      </c>
      <c r="L12" s="394">
        <v>2584</v>
      </c>
      <c r="M12" s="394">
        <v>2906</v>
      </c>
      <c r="N12" s="393">
        <v>3805</v>
      </c>
      <c r="O12" s="394"/>
      <c r="P12" s="394">
        <v>2584</v>
      </c>
      <c r="Q12" s="394">
        <v>2906</v>
      </c>
      <c r="R12" s="393">
        <v>3805</v>
      </c>
      <c r="S12" s="394"/>
    </row>
    <row r="13" spans="1:19" ht="12" customHeight="1">
      <c r="A13" s="131"/>
      <c r="B13" s="92"/>
      <c r="C13" s="93"/>
      <c r="D13" s="396"/>
      <c r="E13" s="396"/>
      <c r="F13" s="395"/>
      <c r="G13" s="396"/>
      <c r="H13" s="396"/>
      <c r="I13" s="396"/>
      <c r="J13" s="395"/>
      <c r="K13" s="396"/>
      <c r="L13" s="396"/>
      <c r="M13" s="396"/>
      <c r="N13" s="395"/>
      <c r="O13" s="396"/>
      <c r="P13" s="396"/>
      <c r="Q13" s="396"/>
      <c r="R13" s="395"/>
      <c r="S13" s="396"/>
    </row>
    <row r="14" spans="1:19" s="227" customFormat="1" ht="12" customHeight="1">
      <c r="A14" s="169"/>
      <c r="B14" s="170" t="s">
        <v>171</v>
      </c>
      <c r="C14" s="96"/>
      <c r="D14" s="398">
        <v>72287</v>
      </c>
      <c r="E14" s="398">
        <v>76454</v>
      </c>
      <c r="F14" s="397">
        <v>78810</v>
      </c>
      <c r="G14" s="398">
        <v>78656</v>
      </c>
      <c r="H14" s="398">
        <v>74250</v>
      </c>
      <c r="I14" s="398">
        <v>79617</v>
      </c>
      <c r="J14" s="397">
        <v>85531</v>
      </c>
      <c r="K14" s="398">
        <v>83258</v>
      </c>
      <c r="L14" s="398">
        <f>SUM(L7:L12)</f>
        <v>77678</v>
      </c>
      <c r="M14" s="398">
        <v>83713</v>
      </c>
      <c r="N14" s="398">
        <f>SUM(N7:N12)</f>
        <v>90199</v>
      </c>
      <c r="O14" s="398"/>
      <c r="P14" s="398">
        <f>SUM(P7:P12)</f>
        <v>78272</v>
      </c>
      <c r="Q14" s="398">
        <v>83364</v>
      </c>
      <c r="R14" s="398">
        <v>89964</v>
      </c>
      <c r="S14" s="398"/>
    </row>
    <row r="15" spans="1:19" s="67" customFormat="1" ht="12" customHeight="1">
      <c r="A15" s="130"/>
      <c r="B15" s="87"/>
      <c r="C15" s="87"/>
      <c r="D15" s="400"/>
      <c r="E15" s="400"/>
      <c r="F15" s="399"/>
      <c r="G15" s="400"/>
      <c r="H15" s="400"/>
      <c r="I15" s="400"/>
      <c r="J15" s="399"/>
      <c r="K15" s="400"/>
      <c r="L15" s="400"/>
      <c r="M15" s="400"/>
      <c r="N15" s="399"/>
      <c r="O15" s="400"/>
      <c r="P15" s="400"/>
      <c r="Q15" s="400"/>
      <c r="R15" s="399"/>
      <c r="S15" s="400"/>
    </row>
    <row r="16" spans="1:19" ht="12" customHeight="1">
      <c r="A16" s="130"/>
      <c r="B16" s="88" t="s">
        <v>229</v>
      </c>
      <c r="C16" s="94"/>
      <c r="D16" s="392">
        <v>12723</v>
      </c>
      <c r="E16" s="392">
        <v>12873</v>
      </c>
      <c r="F16" s="391">
        <v>12277</v>
      </c>
      <c r="G16" s="392">
        <v>12302</v>
      </c>
      <c r="H16" s="392">
        <v>11754</v>
      </c>
      <c r="I16" s="392">
        <v>11529</v>
      </c>
      <c r="J16" s="391">
        <v>11391</v>
      </c>
      <c r="K16" s="392">
        <v>11303</v>
      </c>
      <c r="L16" s="392">
        <v>11062</v>
      </c>
      <c r="M16" s="392">
        <v>11255</v>
      </c>
      <c r="N16" s="391">
        <v>10961</v>
      </c>
      <c r="O16" s="392"/>
      <c r="P16" s="392">
        <v>11001</v>
      </c>
      <c r="Q16" s="392">
        <v>11168</v>
      </c>
      <c r="R16" s="391">
        <v>10870</v>
      </c>
      <c r="S16" s="392"/>
    </row>
    <row r="17" spans="1:19" ht="12" customHeight="1">
      <c r="A17" s="130"/>
      <c r="B17" s="88" t="s">
        <v>230</v>
      </c>
      <c r="C17" s="94"/>
      <c r="D17" s="392">
        <v>12269</v>
      </c>
      <c r="E17" s="392">
        <v>12684</v>
      </c>
      <c r="F17" s="391">
        <v>12068</v>
      </c>
      <c r="G17" s="392">
        <v>12271</v>
      </c>
      <c r="H17" s="392">
        <v>12149</v>
      </c>
      <c r="I17" s="392">
        <v>12308</v>
      </c>
      <c r="J17" s="391">
        <v>12363</v>
      </c>
      <c r="K17" s="392">
        <v>12514</v>
      </c>
      <c r="L17" s="392">
        <v>13140</v>
      </c>
      <c r="M17" s="392">
        <v>12853</v>
      </c>
      <c r="N17" s="391">
        <v>13040</v>
      </c>
      <c r="O17" s="392"/>
      <c r="P17" s="392">
        <v>12935</v>
      </c>
      <c r="Q17" s="392">
        <v>12588</v>
      </c>
      <c r="R17" s="391">
        <v>12738</v>
      </c>
      <c r="S17" s="392"/>
    </row>
    <row r="18" spans="1:19" ht="12" customHeight="1">
      <c r="A18" s="132"/>
      <c r="B18" s="88" t="s">
        <v>92</v>
      </c>
      <c r="C18" s="165"/>
      <c r="D18" s="392">
        <v>10198</v>
      </c>
      <c r="E18" s="392">
        <v>10678</v>
      </c>
      <c r="F18" s="391">
        <v>10415</v>
      </c>
      <c r="G18" s="392">
        <v>10568</v>
      </c>
      <c r="H18" s="392">
        <v>11102</v>
      </c>
      <c r="I18" s="392">
        <v>11257</v>
      </c>
      <c r="J18" s="391">
        <v>11402</v>
      </c>
      <c r="K18" s="392">
        <v>11427</v>
      </c>
      <c r="L18" s="392">
        <v>12118</v>
      </c>
      <c r="M18" s="392">
        <v>11786</v>
      </c>
      <c r="N18" s="391">
        <v>11842</v>
      </c>
      <c r="O18" s="392"/>
      <c r="P18" s="392">
        <v>11974</v>
      </c>
      <c r="Q18" s="392">
        <v>11598</v>
      </c>
      <c r="R18" s="391">
        <v>11618</v>
      </c>
      <c r="S18" s="392"/>
    </row>
    <row r="19" spans="1:19" ht="12" customHeight="1">
      <c r="A19" s="132"/>
      <c r="B19" s="88" t="s">
        <v>149</v>
      </c>
      <c r="C19" s="94"/>
      <c r="D19" s="392">
        <v>1400</v>
      </c>
      <c r="E19" s="392">
        <v>1014</v>
      </c>
      <c r="F19" s="391">
        <v>903</v>
      </c>
      <c r="G19" s="392">
        <v>2104</v>
      </c>
      <c r="H19" s="392">
        <v>1944</v>
      </c>
      <c r="I19" s="392">
        <v>1414</v>
      </c>
      <c r="J19" s="391">
        <v>1679</v>
      </c>
      <c r="K19" s="392">
        <v>4217</v>
      </c>
      <c r="L19" s="392">
        <v>3301</v>
      </c>
      <c r="M19" s="392">
        <v>3253</v>
      </c>
      <c r="N19" s="391">
        <v>2986</v>
      </c>
      <c r="O19" s="392"/>
      <c r="P19" s="392">
        <v>4114</v>
      </c>
      <c r="Q19" s="392">
        <v>4067</v>
      </c>
      <c r="R19" s="391">
        <v>3700</v>
      </c>
      <c r="S19" s="392"/>
    </row>
    <row r="20" spans="1:19" ht="12" customHeight="1">
      <c r="A20" s="132"/>
      <c r="B20" s="88" t="s">
        <v>231</v>
      </c>
      <c r="C20" s="94"/>
      <c r="D20" s="392">
        <v>2328</v>
      </c>
      <c r="E20" s="392">
        <v>2494</v>
      </c>
      <c r="F20" s="391">
        <v>2339</v>
      </c>
      <c r="G20" s="392">
        <v>2365</v>
      </c>
      <c r="H20" s="392">
        <v>2286</v>
      </c>
      <c r="I20" s="392">
        <v>2705</v>
      </c>
      <c r="J20" s="391">
        <v>3251</v>
      </c>
      <c r="K20" s="392">
        <v>2448</v>
      </c>
      <c r="L20" s="392">
        <v>2314</v>
      </c>
      <c r="M20" s="392">
        <v>2344</v>
      </c>
      <c r="N20" s="391">
        <v>2394</v>
      </c>
      <c r="O20" s="392"/>
      <c r="P20" s="392">
        <v>2314</v>
      </c>
      <c r="Q20" s="392">
        <v>2344</v>
      </c>
      <c r="R20" s="391">
        <v>2394</v>
      </c>
      <c r="S20" s="392"/>
    </row>
    <row r="21" spans="1:19" ht="12" customHeight="1">
      <c r="A21" s="132"/>
      <c r="B21" s="102" t="s">
        <v>170</v>
      </c>
      <c r="C21" s="94"/>
      <c r="D21" s="392">
        <v>5338</v>
      </c>
      <c r="E21" s="392">
        <v>4996</v>
      </c>
      <c r="F21" s="391">
        <v>4961</v>
      </c>
      <c r="G21" s="392">
        <v>4856</v>
      </c>
      <c r="H21" s="392">
        <v>4601</v>
      </c>
      <c r="I21" s="392">
        <v>4870</v>
      </c>
      <c r="J21" s="391">
        <v>4604</v>
      </c>
      <c r="K21" s="392">
        <v>4975</v>
      </c>
      <c r="L21" s="392">
        <v>4797</v>
      </c>
      <c r="M21" s="392">
        <v>5097</v>
      </c>
      <c r="N21" s="391">
        <v>4929</v>
      </c>
      <c r="O21" s="392"/>
      <c r="P21" s="392">
        <v>4797</v>
      </c>
      <c r="Q21" s="392">
        <v>5097</v>
      </c>
      <c r="R21" s="391">
        <v>4929</v>
      </c>
      <c r="S21" s="392"/>
    </row>
    <row r="22" spans="1:19" ht="12" customHeight="1">
      <c r="A22" s="133"/>
      <c r="B22" s="134" t="s">
        <v>8</v>
      </c>
      <c r="C22" s="135"/>
      <c r="D22" s="394">
        <v>4090</v>
      </c>
      <c r="E22" s="394">
        <v>4452</v>
      </c>
      <c r="F22" s="393">
        <v>4373</v>
      </c>
      <c r="G22" s="394">
        <v>4422</v>
      </c>
      <c r="H22" s="394">
        <v>3712</v>
      </c>
      <c r="I22" s="394">
        <v>4076</v>
      </c>
      <c r="J22" s="393">
        <v>4223</v>
      </c>
      <c r="K22" s="394">
        <v>4604</v>
      </c>
      <c r="L22" s="394">
        <v>4430</v>
      </c>
      <c r="M22" s="394">
        <v>4172</v>
      </c>
      <c r="N22" s="393">
        <v>3980</v>
      </c>
      <c r="O22" s="394"/>
      <c r="P22" s="394">
        <v>4455</v>
      </c>
      <c r="Q22" s="394">
        <v>4200</v>
      </c>
      <c r="R22" s="393">
        <v>4006</v>
      </c>
      <c r="S22" s="394"/>
    </row>
    <row r="23" spans="1:19" ht="12" customHeight="1">
      <c r="A23" s="132"/>
      <c r="B23" s="87"/>
      <c r="C23" s="87"/>
      <c r="D23" s="400"/>
      <c r="E23" s="400"/>
      <c r="F23" s="399"/>
      <c r="G23" s="400"/>
      <c r="H23" s="400"/>
      <c r="I23" s="400"/>
      <c r="J23" s="399"/>
      <c r="K23" s="400"/>
      <c r="L23" s="400"/>
      <c r="M23" s="400"/>
      <c r="N23" s="399"/>
      <c r="O23" s="400"/>
      <c r="P23" s="400"/>
      <c r="Q23" s="400"/>
      <c r="R23" s="399"/>
      <c r="S23" s="400"/>
    </row>
    <row r="24" spans="1:19" s="227" customFormat="1" ht="12" customHeight="1">
      <c r="A24" s="228"/>
      <c r="B24" s="95" t="s">
        <v>172</v>
      </c>
      <c r="C24" s="96"/>
      <c r="D24" s="398">
        <v>48346</v>
      </c>
      <c r="E24" s="398">
        <v>49191</v>
      </c>
      <c r="F24" s="397">
        <v>47336</v>
      </c>
      <c r="G24" s="398">
        <v>48888</v>
      </c>
      <c r="H24" s="398">
        <v>47548</v>
      </c>
      <c r="I24" s="398">
        <v>48159</v>
      </c>
      <c r="J24" s="397">
        <v>48913</v>
      </c>
      <c r="K24" s="398">
        <v>51488</v>
      </c>
      <c r="L24" s="398">
        <f>SUM(L16:L22)</f>
        <v>51162</v>
      </c>
      <c r="M24" s="398">
        <v>50760</v>
      </c>
      <c r="N24" s="398">
        <f>SUM(N16:N22)</f>
        <v>50132</v>
      </c>
      <c r="O24" s="398"/>
      <c r="P24" s="398">
        <f>SUM(P16:P22)</f>
        <v>51590</v>
      </c>
      <c r="Q24" s="398">
        <v>51062</v>
      </c>
      <c r="R24" s="398">
        <v>50255</v>
      </c>
      <c r="S24" s="398"/>
    </row>
    <row r="25" spans="1:19" ht="12" customHeight="1">
      <c r="A25" s="132"/>
      <c r="B25" s="87"/>
      <c r="C25" s="87"/>
      <c r="D25" s="400"/>
      <c r="E25" s="400"/>
      <c r="F25" s="399"/>
      <c r="G25" s="400"/>
      <c r="H25" s="400"/>
      <c r="I25" s="400"/>
      <c r="J25" s="399"/>
      <c r="K25" s="400"/>
      <c r="L25" s="400"/>
      <c r="M25" s="400"/>
      <c r="N25" s="399"/>
      <c r="O25" s="400"/>
      <c r="P25" s="400"/>
      <c r="Q25" s="400"/>
      <c r="R25" s="399"/>
      <c r="S25" s="400"/>
    </row>
    <row r="26" spans="1:19" s="227" customFormat="1" ht="12" customHeight="1">
      <c r="A26" s="136"/>
      <c r="B26" s="97" t="s">
        <v>10</v>
      </c>
      <c r="C26" s="96"/>
      <c r="D26" s="402">
        <v>15380</v>
      </c>
      <c r="E26" s="402">
        <v>13852</v>
      </c>
      <c r="F26" s="401">
        <v>15260</v>
      </c>
      <c r="G26" s="402">
        <v>22797</v>
      </c>
      <c r="H26" s="402">
        <v>17129</v>
      </c>
      <c r="I26" s="402">
        <v>24398</v>
      </c>
      <c r="J26" s="401">
        <v>19590</v>
      </c>
      <c r="K26" s="402">
        <v>26368</v>
      </c>
      <c r="L26" s="402">
        <v>20757</v>
      </c>
      <c r="M26" s="402">
        <v>33240</v>
      </c>
      <c r="N26" s="401">
        <v>23466</v>
      </c>
      <c r="O26" s="402"/>
      <c r="P26" s="402">
        <v>20757</v>
      </c>
      <c r="Q26" s="402">
        <v>33240</v>
      </c>
      <c r="R26" s="401">
        <v>23466</v>
      </c>
      <c r="S26" s="402"/>
    </row>
    <row r="27" spans="1:19" s="67" customFormat="1" ht="12" customHeight="1">
      <c r="A27" s="132"/>
      <c r="B27" s="225"/>
      <c r="C27" s="87"/>
      <c r="D27" s="400"/>
      <c r="E27" s="400"/>
      <c r="F27" s="399"/>
      <c r="G27" s="400"/>
      <c r="H27" s="400"/>
      <c r="I27" s="400"/>
      <c r="J27" s="399"/>
      <c r="K27" s="400"/>
      <c r="L27" s="400"/>
      <c r="M27" s="400"/>
      <c r="N27" s="399"/>
      <c r="O27" s="400"/>
      <c r="P27" s="400"/>
      <c r="Q27" s="400"/>
      <c r="R27" s="399"/>
      <c r="S27" s="400"/>
    </row>
    <row r="28" spans="1:19" s="227" customFormat="1" ht="12" customHeight="1">
      <c r="A28" s="229"/>
      <c r="B28" s="97" t="s">
        <v>127</v>
      </c>
      <c r="C28" s="230"/>
      <c r="D28" s="402">
        <v>2313</v>
      </c>
      <c r="E28" s="402">
        <v>1490</v>
      </c>
      <c r="F28" s="401">
        <v>1459</v>
      </c>
      <c r="G28" s="402">
        <v>1516</v>
      </c>
      <c r="H28" s="402">
        <v>1580</v>
      </c>
      <c r="I28" s="402">
        <v>1347</v>
      </c>
      <c r="J28" s="401">
        <v>1347</v>
      </c>
      <c r="K28" s="402">
        <v>328</v>
      </c>
      <c r="L28" s="402">
        <v>0</v>
      </c>
      <c r="M28" s="402">
        <v>0</v>
      </c>
      <c r="N28" s="488">
        <v>0</v>
      </c>
      <c r="O28" s="402"/>
      <c r="P28" s="402">
        <v>0</v>
      </c>
      <c r="Q28" s="402">
        <v>0</v>
      </c>
      <c r="R28" s="488">
        <v>0</v>
      </c>
      <c r="S28" s="402"/>
    </row>
    <row r="29" spans="1:19" s="67" customFormat="1" ht="12" customHeight="1">
      <c r="A29" s="132"/>
      <c r="B29" s="87"/>
      <c r="C29" s="94"/>
      <c r="D29" s="400"/>
      <c r="E29" s="400"/>
      <c r="F29" s="399"/>
      <c r="G29" s="400"/>
      <c r="H29" s="400"/>
      <c r="I29" s="400"/>
      <c r="J29" s="399"/>
      <c r="K29" s="400"/>
      <c r="L29" s="400"/>
      <c r="M29" s="400"/>
      <c r="N29" s="399"/>
      <c r="O29" s="400"/>
      <c r="P29" s="400"/>
      <c r="Q29" s="400"/>
      <c r="R29" s="399"/>
      <c r="S29" s="400"/>
    </row>
    <row r="30" spans="1:19" s="259" customFormat="1" ht="12" customHeight="1">
      <c r="A30" s="263" t="s">
        <v>11</v>
      </c>
      <c r="B30" s="262"/>
      <c r="C30" s="260"/>
      <c r="D30" s="402">
        <v>138326</v>
      </c>
      <c r="E30" s="402">
        <v>140987</v>
      </c>
      <c r="F30" s="401">
        <v>142865</v>
      </c>
      <c r="G30" s="402">
        <v>151857</v>
      </c>
      <c r="H30" s="402">
        <v>140507</v>
      </c>
      <c r="I30" s="402">
        <v>153521</v>
      </c>
      <c r="J30" s="401">
        <v>155381</v>
      </c>
      <c r="K30" s="402">
        <v>161442</v>
      </c>
      <c r="L30" s="402">
        <f>L14+L24+L26+L28</f>
        <v>149597</v>
      </c>
      <c r="M30" s="402">
        <v>167713</v>
      </c>
      <c r="N30" s="402">
        <f>N14+N24+N26+N28</f>
        <v>163797</v>
      </c>
      <c r="O30" s="402"/>
      <c r="P30" s="402">
        <f>P14+P24+P26+P28</f>
        <v>150619</v>
      </c>
      <c r="Q30" s="402">
        <v>167666</v>
      </c>
      <c r="R30" s="402">
        <v>163685</v>
      </c>
      <c r="S30" s="402"/>
    </row>
    <row r="31" spans="1:19" ht="12" customHeight="1">
      <c r="A31" s="132"/>
      <c r="B31" s="87"/>
      <c r="C31" s="94"/>
      <c r="D31" s="400"/>
      <c r="E31" s="400"/>
      <c r="F31" s="399"/>
      <c r="G31" s="400"/>
      <c r="H31" s="400"/>
      <c r="I31" s="400"/>
      <c r="J31" s="399"/>
      <c r="K31" s="400"/>
      <c r="L31" s="400"/>
      <c r="M31" s="400"/>
      <c r="N31" s="399"/>
      <c r="O31" s="400"/>
      <c r="P31" s="400"/>
      <c r="Q31" s="400"/>
      <c r="R31" s="399"/>
      <c r="S31" s="400"/>
    </row>
    <row r="32" spans="1:19" ht="12" customHeight="1">
      <c r="A32" s="138"/>
      <c r="C32" s="91" t="s">
        <v>233</v>
      </c>
      <c r="D32" s="392">
        <v>-4794</v>
      </c>
      <c r="E32" s="392">
        <v>-4846</v>
      </c>
      <c r="F32" s="391">
        <v>-5069</v>
      </c>
      <c r="G32" s="392">
        <v>-4920</v>
      </c>
      <c r="H32" s="392">
        <v>-4430</v>
      </c>
      <c r="I32" s="392">
        <v>-4662</v>
      </c>
      <c r="J32" s="391">
        <v>-4854</v>
      </c>
      <c r="K32" s="392">
        <v>-4939</v>
      </c>
      <c r="L32" s="392">
        <v>-4667</v>
      </c>
      <c r="M32" s="392">
        <v>-5307</v>
      </c>
      <c r="N32" s="391">
        <v>-5447</v>
      </c>
      <c r="O32" s="392"/>
      <c r="P32" s="392">
        <v>-4667</v>
      </c>
      <c r="Q32" s="392">
        <v>-5307</v>
      </c>
      <c r="R32" s="391">
        <v>-5447</v>
      </c>
      <c r="S32" s="392"/>
    </row>
    <row r="33" spans="1:19" ht="12" customHeight="1">
      <c r="A33" s="138"/>
      <c r="C33" s="91" t="s">
        <v>227</v>
      </c>
      <c r="D33" s="392">
        <v>-9309</v>
      </c>
      <c r="E33" s="392">
        <v>-7398</v>
      </c>
      <c r="F33" s="391">
        <v>-8726</v>
      </c>
      <c r="G33" s="392">
        <v>-14025</v>
      </c>
      <c r="H33" s="392">
        <v>-10709</v>
      </c>
      <c r="I33" s="392">
        <v>-17952</v>
      </c>
      <c r="J33" s="391">
        <v>-13097</v>
      </c>
      <c r="K33" s="392">
        <v>-18680</v>
      </c>
      <c r="L33" s="392">
        <v>-14041</v>
      </c>
      <c r="M33" s="392">
        <v>-25291</v>
      </c>
      <c r="N33" s="391">
        <v>-16298</v>
      </c>
      <c r="O33" s="392"/>
      <c r="P33" s="392">
        <v>-14041</v>
      </c>
      <c r="Q33" s="392">
        <v>-25291</v>
      </c>
      <c r="R33" s="391">
        <v>-16298</v>
      </c>
      <c r="S33" s="392"/>
    </row>
    <row r="34" spans="1:19" ht="12" customHeight="1">
      <c r="A34" s="138"/>
      <c r="C34" s="91" t="s">
        <v>228</v>
      </c>
      <c r="D34" s="392">
        <v>-2256</v>
      </c>
      <c r="E34" s="392">
        <v>-1481</v>
      </c>
      <c r="F34" s="391">
        <v>-1394</v>
      </c>
      <c r="G34" s="392">
        <v>-1648</v>
      </c>
      <c r="H34" s="392">
        <v>-1517</v>
      </c>
      <c r="I34" s="392">
        <v>-1289</v>
      </c>
      <c r="J34" s="391">
        <v>-1288</v>
      </c>
      <c r="K34" s="392">
        <v>-693</v>
      </c>
      <c r="L34" s="392">
        <v>0</v>
      </c>
      <c r="M34" s="489">
        <v>0</v>
      </c>
      <c r="N34" s="487">
        <v>0</v>
      </c>
      <c r="O34" s="392"/>
      <c r="P34" s="392">
        <v>0</v>
      </c>
      <c r="Q34" s="392">
        <v>0</v>
      </c>
      <c r="R34" s="487">
        <v>0</v>
      </c>
      <c r="S34" s="392"/>
    </row>
    <row r="35" spans="1:19" ht="12" customHeight="1">
      <c r="A35" s="139"/>
      <c r="C35" s="91" t="s">
        <v>144</v>
      </c>
      <c r="D35" s="392">
        <v>-2225</v>
      </c>
      <c r="E35" s="392">
        <v>-2134</v>
      </c>
      <c r="F35" s="391">
        <v>-1670</v>
      </c>
      <c r="G35" s="392">
        <v>-1851</v>
      </c>
      <c r="H35" s="392">
        <v>-1656</v>
      </c>
      <c r="I35" s="392">
        <v>-1500</v>
      </c>
      <c r="J35" s="391">
        <v>-1430</v>
      </c>
      <c r="K35" s="392">
        <v>-934</v>
      </c>
      <c r="L35" s="392">
        <v>-1119</v>
      </c>
      <c r="M35" s="392">
        <v>-2035</v>
      </c>
      <c r="N35" s="391">
        <v>-1961</v>
      </c>
      <c r="O35" s="392"/>
      <c r="P35" s="392">
        <v>-1435</v>
      </c>
      <c r="Q35" s="392">
        <v>-2286</v>
      </c>
      <c r="R35" s="391">
        <v>-2223</v>
      </c>
      <c r="S35" s="392"/>
    </row>
    <row r="36" spans="1:19" ht="12" customHeight="1">
      <c r="A36" s="139"/>
      <c r="C36" s="91" t="s">
        <v>143</v>
      </c>
      <c r="D36" s="392">
        <v>-6188</v>
      </c>
      <c r="E36" s="392">
        <v>-6112</v>
      </c>
      <c r="F36" s="391">
        <v>-5976</v>
      </c>
      <c r="G36" s="392">
        <v>-5984</v>
      </c>
      <c r="H36" s="392">
        <v>-5854</v>
      </c>
      <c r="I36" s="392">
        <v>-6351</v>
      </c>
      <c r="J36" s="391">
        <v>-6339</v>
      </c>
      <c r="K36" s="392">
        <v>-6541</v>
      </c>
      <c r="L36" s="392">
        <v>-6163</v>
      </c>
      <c r="M36" s="392">
        <v>-6606</v>
      </c>
      <c r="N36" s="391">
        <v>-6383</v>
      </c>
      <c r="O36" s="392"/>
      <c r="P36" s="392">
        <v>-6163</v>
      </c>
      <c r="Q36" s="392">
        <v>-6606</v>
      </c>
      <c r="R36" s="391">
        <v>-6383</v>
      </c>
      <c r="S36" s="392"/>
    </row>
    <row r="37" spans="1:19" ht="12" customHeight="1">
      <c r="A37" s="139"/>
      <c r="C37" s="102" t="s">
        <v>157</v>
      </c>
      <c r="D37" s="392">
        <v>-24916</v>
      </c>
      <c r="E37" s="392">
        <v>-26828</v>
      </c>
      <c r="F37" s="391">
        <v>-28294</v>
      </c>
      <c r="G37" s="392">
        <v>-34353</v>
      </c>
      <c r="H37" s="392">
        <v>-28776</v>
      </c>
      <c r="I37" s="392">
        <v>-30920</v>
      </c>
      <c r="J37" s="391">
        <v>-31059</v>
      </c>
      <c r="K37" s="392">
        <v>-40307</v>
      </c>
      <c r="L37" s="392">
        <v>-33075</v>
      </c>
      <c r="M37" s="392">
        <v>-35360</v>
      </c>
      <c r="N37" s="486">
        <v>-39558</v>
      </c>
      <c r="O37" s="392"/>
      <c r="P37" s="392">
        <v>-33165</v>
      </c>
      <c r="Q37" s="392">
        <v>-35653</v>
      </c>
      <c r="R37" s="391">
        <v>-39726</v>
      </c>
      <c r="S37" s="392"/>
    </row>
    <row r="38" spans="1:19" ht="12" customHeight="1">
      <c r="A38" s="140"/>
      <c r="B38" s="99" t="s">
        <v>12</v>
      </c>
      <c r="C38" s="99"/>
      <c r="D38" s="404">
        <v>-49688</v>
      </c>
      <c r="E38" s="404">
        <v>-48799</v>
      </c>
      <c r="F38" s="403">
        <v>-51129</v>
      </c>
      <c r="G38" s="404">
        <v>-62781</v>
      </c>
      <c r="H38" s="404">
        <v>-52942</v>
      </c>
      <c r="I38" s="404">
        <v>-62674</v>
      </c>
      <c r="J38" s="403">
        <v>-58067</v>
      </c>
      <c r="K38" s="404">
        <v>-72094</v>
      </c>
      <c r="L38" s="404">
        <f>SUM(L32:L37)</f>
        <v>-59065</v>
      </c>
      <c r="M38" s="404">
        <v>-74599</v>
      </c>
      <c r="N38" s="391">
        <f>SUM(N32:N37)</f>
        <v>-69647</v>
      </c>
      <c r="O38" s="404"/>
      <c r="P38" s="404">
        <f>SUM(P32:P37)</f>
        <v>-59471</v>
      </c>
      <c r="Q38" s="404">
        <v>-75143</v>
      </c>
      <c r="R38" s="403">
        <v>-70077</v>
      </c>
      <c r="S38" s="404"/>
    </row>
    <row r="39" spans="1:19" ht="12" customHeight="1">
      <c r="A39" s="139"/>
      <c r="B39" s="91" t="s">
        <v>13</v>
      </c>
      <c r="C39" s="91"/>
      <c r="D39" s="392">
        <v>-19803</v>
      </c>
      <c r="E39" s="392">
        <v>-20144</v>
      </c>
      <c r="F39" s="391">
        <v>-18418</v>
      </c>
      <c r="G39" s="392">
        <v>-20513</v>
      </c>
      <c r="H39" s="392">
        <v>-19385</v>
      </c>
      <c r="I39" s="392">
        <v>-20144</v>
      </c>
      <c r="J39" s="391">
        <v>-18643</v>
      </c>
      <c r="K39" s="392">
        <v>-22068</v>
      </c>
      <c r="L39" s="392">
        <v>-19539</v>
      </c>
      <c r="M39" s="392">
        <v>-20086</v>
      </c>
      <c r="N39" s="391">
        <v>-20147</v>
      </c>
      <c r="O39" s="392"/>
      <c r="P39" s="392">
        <v>-19511</v>
      </c>
      <c r="Q39" s="392">
        <v>-20207</v>
      </c>
      <c r="R39" s="391">
        <v>-20200</v>
      </c>
      <c r="S39" s="392"/>
    </row>
    <row r="40" spans="1:19" ht="12" customHeight="1">
      <c r="A40" s="139"/>
      <c r="B40" s="91" t="s">
        <v>14</v>
      </c>
      <c r="C40" s="91"/>
      <c r="D40" s="392">
        <v>-25308</v>
      </c>
      <c r="E40" s="392">
        <v>-26871</v>
      </c>
      <c r="F40" s="391">
        <v>-28320</v>
      </c>
      <c r="G40" s="392">
        <v>-30811</v>
      </c>
      <c r="H40" s="392">
        <v>-25720</v>
      </c>
      <c r="I40" s="392">
        <v>-27574</v>
      </c>
      <c r="J40" s="391">
        <v>-27041</v>
      </c>
      <c r="K40" s="392">
        <v>-27839</v>
      </c>
      <c r="L40" s="392">
        <v>-26830</v>
      </c>
      <c r="M40" s="392">
        <v>-29030</v>
      </c>
      <c r="N40" s="391">
        <v>-29934</v>
      </c>
      <c r="O40" s="392"/>
      <c r="P40" s="392">
        <v>-26830</v>
      </c>
      <c r="Q40" s="392">
        <v>-29030</v>
      </c>
      <c r="R40" s="391">
        <v>-29934</v>
      </c>
      <c r="S40" s="392"/>
    </row>
    <row r="41" spans="1:19" ht="12" customHeight="1">
      <c r="A41" s="139"/>
      <c r="B41" s="91" t="s">
        <v>142</v>
      </c>
      <c r="C41" s="100"/>
      <c r="D41" s="392">
        <v>-7265</v>
      </c>
      <c r="E41" s="392">
        <v>0</v>
      </c>
      <c r="F41" s="391">
        <v>0</v>
      </c>
      <c r="G41" s="392">
        <v>0</v>
      </c>
      <c r="H41" s="392">
        <v>-7418</v>
      </c>
      <c r="I41" s="392">
        <v>0</v>
      </c>
      <c r="J41" s="391">
        <v>0</v>
      </c>
      <c r="K41" s="392">
        <v>0</v>
      </c>
      <c r="L41" s="392">
        <v>-7159</v>
      </c>
      <c r="M41" s="392">
        <v>0</v>
      </c>
      <c r="N41" s="391">
        <v>0</v>
      </c>
      <c r="O41" s="392"/>
      <c r="P41" s="392">
        <v>-7159</v>
      </c>
      <c r="Q41" s="392">
        <v>0</v>
      </c>
      <c r="R41" s="391">
        <v>0</v>
      </c>
      <c r="S41" s="392"/>
    </row>
    <row r="42" spans="1:19" ht="12" customHeight="1">
      <c r="A42" s="141"/>
      <c r="B42" s="142" t="s">
        <v>15</v>
      </c>
      <c r="C42" s="142"/>
      <c r="D42" s="394">
        <v>-22147</v>
      </c>
      <c r="E42" s="394">
        <v>-24551</v>
      </c>
      <c r="F42" s="393">
        <v>-22872</v>
      </c>
      <c r="G42" s="394">
        <v>-29341</v>
      </c>
      <c r="H42" s="394">
        <v>-23152</v>
      </c>
      <c r="I42" s="394">
        <v>-24188</v>
      </c>
      <c r="J42" s="393">
        <v>-23646</v>
      </c>
      <c r="K42" s="394">
        <v>-27514</v>
      </c>
      <c r="L42" s="394">
        <v>-22944</v>
      </c>
      <c r="M42" s="394">
        <v>-23070</v>
      </c>
      <c r="N42" s="393">
        <v>-21343</v>
      </c>
      <c r="O42" s="394"/>
      <c r="P42" s="394">
        <v>-22961</v>
      </c>
      <c r="Q42" s="394">
        <v>-23167</v>
      </c>
      <c r="R42" s="393">
        <v>-21302</v>
      </c>
      <c r="S42" s="394"/>
    </row>
    <row r="43" spans="1:19" ht="12" customHeight="1">
      <c r="A43" s="139"/>
      <c r="B43" s="91"/>
      <c r="C43" s="91"/>
      <c r="D43" s="406"/>
      <c r="E43" s="406"/>
      <c r="F43" s="405"/>
      <c r="G43" s="406"/>
      <c r="H43" s="406"/>
      <c r="I43" s="406"/>
      <c r="J43" s="405"/>
      <c r="K43" s="406"/>
      <c r="L43" s="406"/>
      <c r="M43" s="406"/>
      <c r="N43" s="405"/>
      <c r="O43" s="406"/>
      <c r="P43" s="406"/>
      <c r="Q43" s="406"/>
      <c r="R43" s="405"/>
      <c r="S43" s="406"/>
    </row>
    <row r="44" spans="1:19" s="227" customFormat="1" ht="12" customHeight="1">
      <c r="A44" s="137"/>
      <c r="B44" s="97" t="s">
        <v>16</v>
      </c>
      <c r="C44" s="97"/>
      <c r="D44" s="408">
        <v>-124211</v>
      </c>
      <c r="E44" s="408">
        <v>-120365</v>
      </c>
      <c r="F44" s="407">
        <v>-120739</v>
      </c>
      <c r="G44" s="408">
        <v>-143446</v>
      </c>
      <c r="H44" s="408">
        <v>-128617</v>
      </c>
      <c r="I44" s="408">
        <v>-134580</v>
      </c>
      <c r="J44" s="407">
        <v>-127397</v>
      </c>
      <c r="K44" s="408">
        <v>-149515</v>
      </c>
      <c r="L44" s="408">
        <f>SUM(L38:L42)</f>
        <v>-135537</v>
      </c>
      <c r="M44" s="408">
        <v>-146785</v>
      </c>
      <c r="N44" s="408">
        <f>SUM(N38:N42)</f>
        <v>-141071</v>
      </c>
      <c r="O44" s="408"/>
      <c r="P44" s="408">
        <f>SUM(P38:P42)</f>
        <v>-135932</v>
      </c>
      <c r="Q44" s="408">
        <v>-147547</v>
      </c>
      <c r="R44" s="408">
        <v>-141513</v>
      </c>
      <c r="S44" s="408"/>
    </row>
    <row r="45" spans="1:19" s="67" customFormat="1" ht="12" customHeight="1">
      <c r="A45" s="143"/>
      <c r="B45" s="101"/>
      <c r="C45" s="91"/>
      <c r="D45" s="396"/>
      <c r="E45" s="396"/>
      <c r="F45" s="395"/>
      <c r="G45" s="396"/>
      <c r="H45" s="396"/>
      <c r="I45" s="396"/>
      <c r="J45" s="395"/>
      <c r="K45" s="396"/>
      <c r="L45" s="396"/>
      <c r="M45" s="396"/>
      <c r="N45" s="395"/>
      <c r="O45" s="396"/>
      <c r="P45" s="396"/>
      <c r="Q45" s="396"/>
      <c r="R45" s="395"/>
      <c r="S45" s="396"/>
    </row>
    <row r="46" spans="1:19" s="227" customFormat="1" ht="12" customHeight="1">
      <c r="A46" s="137"/>
      <c r="B46" s="97" t="s">
        <v>17</v>
      </c>
      <c r="C46" s="97"/>
      <c r="D46" s="408">
        <v>6512</v>
      </c>
      <c r="E46" s="408">
        <v>1242</v>
      </c>
      <c r="F46" s="407">
        <v>611</v>
      </c>
      <c r="G46" s="408">
        <v>2546</v>
      </c>
      <c r="H46" s="408">
        <v>732</v>
      </c>
      <c r="I46" s="408">
        <v>1341</v>
      </c>
      <c r="J46" s="407">
        <v>2187</v>
      </c>
      <c r="K46" s="408">
        <v>2486</v>
      </c>
      <c r="L46" s="408">
        <v>1038</v>
      </c>
      <c r="M46" s="408">
        <v>1054</v>
      </c>
      <c r="N46" s="407">
        <v>936</v>
      </c>
      <c r="O46" s="408"/>
      <c r="P46" s="408">
        <v>1038</v>
      </c>
      <c r="Q46" s="408">
        <v>1054</v>
      </c>
      <c r="R46" s="407">
        <v>936</v>
      </c>
      <c r="S46" s="408"/>
    </row>
    <row r="47" spans="1:19" s="67" customFormat="1" ht="12" customHeight="1">
      <c r="A47" s="138"/>
      <c r="B47" s="91"/>
      <c r="C47" s="142"/>
      <c r="D47" s="406"/>
      <c r="E47" s="406"/>
      <c r="F47" s="405"/>
      <c r="G47" s="406"/>
      <c r="H47" s="406"/>
      <c r="I47" s="406"/>
      <c r="J47" s="405"/>
      <c r="K47" s="406"/>
      <c r="L47" s="406"/>
      <c r="M47" s="406"/>
      <c r="N47" s="405"/>
      <c r="O47" s="406"/>
      <c r="P47" s="406"/>
      <c r="Q47" s="406"/>
      <c r="R47" s="405"/>
      <c r="S47" s="406"/>
    </row>
    <row r="48" spans="1:19" s="227" customFormat="1" ht="12" customHeight="1">
      <c r="A48" s="144" t="s">
        <v>18</v>
      </c>
      <c r="B48" s="231"/>
      <c r="C48" s="97"/>
      <c r="D48" s="410">
        <v>20627</v>
      </c>
      <c r="E48" s="410">
        <v>21864</v>
      </c>
      <c r="F48" s="409">
        <v>22737</v>
      </c>
      <c r="G48" s="410">
        <v>10957</v>
      </c>
      <c r="H48" s="410">
        <v>12622</v>
      </c>
      <c r="I48" s="410">
        <v>20282</v>
      </c>
      <c r="J48" s="409">
        <v>30171</v>
      </c>
      <c r="K48" s="410">
        <v>14413</v>
      </c>
      <c r="L48" s="410">
        <f>L30+L44+L46</f>
        <v>15098</v>
      </c>
      <c r="M48" s="410">
        <v>21982</v>
      </c>
      <c r="N48" s="410">
        <f>N30+N44+N46</f>
        <v>23662</v>
      </c>
      <c r="O48" s="410"/>
      <c r="P48" s="410">
        <f>P30+P44+P46</f>
        <v>15725</v>
      </c>
      <c r="Q48" s="410">
        <v>21173</v>
      </c>
      <c r="R48" s="410">
        <v>23108</v>
      </c>
      <c r="S48" s="410"/>
    </row>
    <row r="49" spans="1:19" s="67" customFormat="1" ht="12" customHeight="1">
      <c r="A49" s="138"/>
      <c r="B49" s="91"/>
      <c r="C49" s="91"/>
      <c r="D49" s="406"/>
      <c r="E49" s="406"/>
      <c r="F49" s="405"/>
      <c r="G49" s="406"/>
      <c r="H49" s="406"/>
      <c r="I49" s="406"/>
      <c r="J49" s="405"/>
      <c r="K49" s="406"/>
      <c r="L49" s="406"/>
      <c r="M49" s="406"/>
      <c r="N49" s="405"/>
      <c r="O49" s="406"/>
      <c r="P49" s="406"/>
      <c r="Q49" s="406"/>
      <c r="R49" s="405"/>
      <c r="S49" s="406"/>
    </row>
    <row r="50" spans="1:19" ht="12" customHeight="1">
      <c r="A50" s="139"/>
      <c r="B50" s="91" t="s">
        <v>19</v>
      </c>
      <c r="C50" s="88"/>
      <c r="D50" s="412">
        <v>-6607</v>
      </c>
      <c r="E50" s="412">
        <v>-5933</v>
      </c>
      <c r="F50" s="411">
        <v>-6829</v>
      </c>
      <c r="G50" s="412">
        <v>-7633</v>
      </c>
      <c r="H50" s="412">
        <v>-6050</v>
      </c>
      <c r="I50" s="412">
        <v>-5480</v>
      </c>
      <c r="J50" s="411">
        <v>-5396</v>
      </c>
      <c r="K50" s="412">
        <v>-4701</v>
      </c>
      <c r="L50" s="412">
        <v>-4311</v>
      </c>
      <c r="M50" s="412">
        <v>-2999</v>
      </c>
      <c r="N50" s="411">
        <v>-5297</v>
      </c>
      <c r="O50" s="412"/>
      <c r="P50" s="412">
        <v>-4311</v>
      </c>
      <c r="Q50" s="412">
        <v>-2999</v>
      </c>
      <c r="R50" s="411">
        <v>-5297</v>
      </c>
      <c r="S50" s="412"/>
    </row>
    <row r="51" spans="1:19" ht="12" customHeight="1">
      <c r="A51" s="139"/>
      <c r="B51" s="91"/>
      <c r="C51" s="91"/>
      <c r="D51" s="414"/>
      <c r="E51" s="414"/>
      <c r="F51" s="413"/>
      <c r="G51" s="414"/>
      <c r="H51" s="414"/>
      <c r="I51" s="414"/>
      <c r="J51" s="413"/>
      <c r="K51" s="414"/>
      <c r="L51" s="414"/>
      <c r="M51" s="414"/>
      <c r="N51" s="413"/>
      <c r="O51" s="414"/>
      <c r="P51" s="414"/>
      <c r="Q51" s="414"/>
      <c r="R51" s="413"/>
      <c r="S51" s="414"/>
    </row>
    <row r="52" spans="1:19" ht="12" customHeight="1">
      <c r="A52" s="141"/>
      <c r="B52" s="142" t="s">
        <v>20</v>
      </c>
      <c r="C52" s="142"/>
      <c r="D52" s="416">
        <v>-24</v>
      </c>
      <c r="E52" s="416">
        <v>102</v>
      </c>
      <c r="F52" s="415">
        <v>-32</v>
      </c>
      <c r="G52" s="416">
        <v>32</v>
      </c>
      <c r="H52" s="416">
        <v>309</v>
      </c>
      <c r="I52" s="416">
        <v>-2</v>
      </c>
      <c r="J52" s="415">
        <v>-123</v>
      </c>
      <c r="K52" s="416">
        <v>159</v>
      </c>
      <c r="L52" s="416">
        <v>395</v>
      </c>
      <c r="M52" s="416">
        <v>-88</v>
      </c>
      <c r="N52" s="415">
        <v>23</v>
      </c>
      <c r="O52" s="416"/>
      <c r="P52" s="416">
        <v>395</v>
      </c>
      <c r="Q52" s="416">
        <v>-88</v>
      </c>
      <c r="R52" s="415">
        <v>23</v>
      </c>
      <c r="S52" s="416"/>
    </row>
    <row r="53" spans="1:19" ht="12" customHeight="1">
      <c r="A53" s="138"/>
      <c r="B53" s="91"/>
      <c r="C53" s="91"/>
      <c r="D53" s="418"/>
      <c r="E53" s="418"/>
      <c r="F53" s="417"/>
      <c r="G53" s="418"/>
      <c r="H53" s="418"/>
      <c r="I53" s="418"/>
      <c r="J53" s="417"/>
      <c r="K53" s="418"/>
      <c r="L53" s="418"/>
      <c r="M53" s="418"/>
      <c r="N53" s="417"/>
      <c r="O53" s="418"/>
      <c r="P53" s="418"/>
      <c r="Q53" s="418"/>
      <c r="R53" s="417"/>
      <c r="S53" s="418"/>
    </row>
    <row r="54" spans="1:19" s="227" customFormat="1" ht="12" customHeight="1">
      <c r="A54" s="137" t="s">
        <v>21</v>
      </c>
      <c r="B54" s="97"/>
      <c r="C54" s="97"/>
      <c r="D54" s="408">
        <v>13996</v>
      </c>
      <c r="E54" s="408">
        <v>16033</v>
      </c>
      <c r="F54" s="407">
        <v>15876</v>
      </c>
      <c r="G54" s="408">
        <v>3356</v>
      </c>
      <c r="H54" s="408">
        <v>6881</v>
      </c>
      <c r="I54" s="408">
        <v>14800</v>
      </c>
      <c r="J54" s="407">
        <v>24652</v>
      </c>
      <c r="K54" s="408">
        <v>9871</v>
      </c>
      <c r="L54" s="408">
        <f>L48+L50+L52</f>
        <v>11182</v>
      </c>
      <c r="M54" s="408">
        <v>18895</v>
      </c>
      <c r="N54" s="408">
        <f>N48+N50+N52</f>
        <v>18388</v>
      </c>
      <c r="O54" s="408"/>
      <c r="P54" s="408">
        <f>P48+P50+P52</f>
        <v>11809</v>
      </c>
      <c r="Q54" s="408">
        <v>18086</v>
      </c>
      <c r="R54" s="408">
        <v>17834</v>
      </c>
      <c r="S54" s="408"/>
    </row>
    <row r="55" spans="1:19" s="67" customFormat="1" ht="12" customHeight="1">
      <c r="A55" s="138"/>
      <c r="B55" s="91"/>
      <c r="C55" s="91"/>
      <c r="D55" s="414"/>
      <c r="E55" s="414"/>
      <c r="F55" s="413"/>
      <c r="G55" s="414"/>
      <c r="H55" s="414"/>
      <c r="I55" s="414"/>
      <c r="J55" s="413"/>
      <c r="K55" s="414"/>
      <c r="L55" s="414"/>
      <c r="M55" s="414"/>
      <c r="N55" s="413"/>
      <c r="O55" s="414"/>
      <c r="P55" s="414"/>
      <c r="Q55" s="414"/>
      <c r="R55" s="413"/>
      <c r="S55" s="414"/>
    </row>
    <row r="56" spans="1:19" ht="12" customHeight="1">
      <c r="A56" s="139"/>
      <c r="B56" s="91" t="s">
        <v>22</v>
      </c>
      <c r="C56" s="91"/>
      <c r="D56" s="416">
        <v>-3391</v>
      </c>
      <c r="E56" s="416">
        <v>-5326</v>
      </c>
      <c r="F56" s="415">
        <v>-3282</v>
      </c>
      <c r="G56" s="416">
        <v>16858</v>
      </c>
      <c r="H56" s="416">
        <v>-2067</v>
      </c>
      <c r="I56" s="416">
        <v>-3872</v>
      </c>
      <c r="J56" s="415">
        <v>-5311</v>
      </c>
      <c r="K56" s="416">
        <v>-4708</v>
      </c>
      <c r="L56" s="416">
        <v>-2295</v>
      </c>
      <c r="M56" s="416">
        <v>-3368</v>
      </c>
      <c r="N56" s="415">
        <v>-3321</v>
      </c>
      <c r="O56" s="416"/>
      <c r="P56" s="416">
        <v>-2295</v>
      </c>
      <c r="Q56" s="416">
        <v>-3368</v>
      </c>
      <c r="R56" s="415">
        <v>-3321</v>
      </c>
      <c r="S56" s="416"/>
    </row>
    <row r="57" spans="1:19" ht="12" customHeight="1">
      <c r="A57" s="145"/>
      <c r="B57" s="99"/>
      <c r="C57" s="99"/>
      <c r="D57" s="406"/>
      <c r="E57" s="406"/>
      <c r="F57" s="405"/>
      <c r="G57" s="406"/>
      <c r="H57" s="406"/>
      <c r="I57" s="406"/>
      <c r="J57" s="405"/>
      <c r="K57" s="406"/>
      <c r="L57" s="406"/>
      <c r="M57" s="406"/>
      <c r="N57" s="405"/>
      <c r="O57" s="406"/>
      <c r="P57" s="406"/>
      <c r="Q57" s="406"/>
      <c r="R57" s="405"/>
      <c r="S57" s="406"/>
    </row>
    <row r="58" spans="1:19" s="227" customFormat="1" ht="12" customHeight="1">
      <c r="A58" s="246" t="s">
        <v>190</v>
      </c>
      <c r="B58" s="166"/>
      <c r="C58" s="166"/>
      <c r="D58" s="420">
        <v>10605</v>
      </c>
      <c r="E58" s="420">
        <v>10707</v>
      </c>
      <c r="F58" s="419">
        <v>12594</v>
      </c>
      <c r="G58" s="420">
        <v>20214</v>
      </c>
      <c r="H58" s="420">
        <v>4814</v>
      </c>
      <c r="I58" s="420">
        <v>10928</v>
      </c>
      <c r="J58" s="419">
        <v>19341</v>
      </c>
      <c r="K58" s="420">
        <v>6075</v>
      </c>
      <c r="L58" s="420">
        <v>8887</v>
      </c>
      <c r="M58" s="420">
        <v>15527</v>
      </c>
      <c r="N58" s="419">
        <v>15067</v>
      </c>
      <c r="O58" s="420"/>
      <c r="P58" s="420">
        <v>9514</v>
      </c>
      <c r="Q58" s="420">
        <v>14718</v>
      </c>
      <c r="R58" s="419">
        <v>14513</v>
      </c>
      <c r="S58" s="420"/>
    </row>
    <row r="59" spans="1:19" s="354" customFormat="1" ht="12" customHeight="1">
      <c r="A59" s="356" t="s">
        <v>191</v>
      </c>
      <c r="B59" s="353"/>
      <c r="C59" s="353"/>
      <c r="D59" s="422">
        <v>860</v>
      </c>
      <c r="E59" s="422">
        <v>889</v>
      </c>
      <c r="F59" s="421">
        <v>1047</v>
      </c>
      <c r="G59" s="422">
        <v>307</v>
      </c>
      <c r="H59" s="422">
        <v>9526</v>
      </c>
      <c r="I59" s="422">
        <v>0</v>
      </c>
      <c r="J59" s="421">
        <v>0</v>
      </c>
      <c r="K59" s="422">
        <v>0</v>
      </c>
      <c r="L59" s="422">
        <v>0</v>
      </c>
      <c r="M59" s="422">
        <v>0</v>
      </c>
      <c r="N59" s="421">
        <v>0</v>
      </c>
      <c r="O59" s="422"/>
      <c r="P59" s="422">
        <v>0</v>
      </c>
      <c r="Q59" s="422">
        <v>0</v>
      </c>
      <c r="R59" s="421">
        <v>0</v>
      </c>
      <c r="S59" s="422"/>
    </row>
    <row r="60" spans="1:19" ht="12" customHeight="1">
      <c r="A60" s="256" t="s">
        <v>23</v>
      </c>
      <c r="B60" s="248"/>
      <c r="C60" s="248"/>
      <c r="D60" s="424">
        <v>11465</v>
      </c>
      <c r="E60" s="424">
        <v>11596</v>
      </c>
      <c r="F60" s="423">
        <v>13641</v>
      </c>
      <c r="G60" s="424">
        <v>20521</v>
      </c>
      <c r="H60" s="424">
        <v>14340</v>
      </c>
      <c r="I60" s="424">
        <v>10928</v>
      </c>
      <c r="J60" s="423">
        <v>19341</v>
      </c>
      <c r="K60" s="424">
        <v>5163</v>
      </c>
      <c r="L60" s="424">
        <f>SUM(L58:L59)</f>
        <v>8887</v>
      </c>
      <c r="M60" s="424">
        <v>15527</v>
      </c>
      <c r="N60" s="424">
        <f>SUM(N58:N59)</f>
        <v>15067</v>
      </c>
      <c r="O60" s="424"/>
      <c r="P60" s="424">
        <f>SUM(P58:P59)</f>
        <v>9514</v>
      </c>
      <c r="Q60" s="424">
        <v>14718</v>
      </c>
      <c r="R60" s="424">
        <v>14513</v>
      </c>
      <c r="S60" s="424"/>
    </row>
    <row r="61" spans="1:19" s="227" customFormat="1" ht="12" customHeight="1">
      <c r="A61" s="138"/>
      <c r="B61" s="91"/>
      <c r="C61" s="91"/>
      <c r="D61" s="396"/>
      <c r="E61" s="396"/>
      <c r="F61" s="395"/>
      <c r="G61" s="396"/>
      <c r="H61" s="396"/>
      <c r="I61" s="396"/>
      <c r="J61" s="395"/>
      <c r="K61" s="396"/>
      <c r="L61" s="396"/>
      <c r="M61" s="396"/>
      <c r="N61" s="395"/>
      <c r="O61" s="396"/>
      <c r="P61" s="396"/>
      <c r="Q61" s="396"/>
      <c r="R61" s="395"/>
      <c r="S61" s="396"/>
    </row>
    <row r="62" spans="1:19" s="67" customFormat="1" ht="12" customHeight="1">
      <c r="A62" s="232" t="s">
        <v>192</v>
      </c>
      <c r="B62" s="91"/>
      <c r="C62" s="91"/>
      <c r="D62" s="420">
        <v>194</v>
      </c>
      <c r="E62" s="420">
        <v>435</v>
      </c>
      <c r="F62" s="419">
        <v>-1330</v>
      </c>
      <c r="G62" s="420">
        <v>415</v>
      </c>
      <c r="H62" s="420">
        <v>-953</v>
      </c>
      <c r="I62" s="420">
        <v>159</v>
      </c>
      <c r="J62" s="419">
        <v>647</v>
      </c>
      <c r="K62" s="420">
        <v>-294</v>
      </c>
      <c r="L62" s="420">
        <v>659</v>
      </c>
      <c r="M62" s="420">
        <v>3969</v>
      </c>
      <c r="N62" s="419">
        <v>-973</v>
      </c>
      <c r="O62" s="420"/>
      <c r="P62" s="420">
        <v>670</v>
      </c>
      <c r="Q62" s="420">
        <v>4166</v>
      </c>
      <c r="R62" s="419">
        <v>-1041</v>
      </c>
      <c r="S62" s="420"/>
    </row>
    <row r="63" spans="1:19" ht="12" customHeight="1">
      <c r="A63" s="232" t="s">
        <v>193</v>
      </c>
      <c r="B63" s="91"/>
      <c r="C63" s="91"/>
      <c r="D63" s="420">
        <v>-1</v>
      </c>
      <c r="E63" s="420">
        <v>-9</v>
      </c>
      <c r="F63" s="419">
        <v>35</v>
      </c>
      <c r="G63" s="420">
        <v>38</v>
      </c>
      <c r="H63" s="420">
        <v>-1</v>
      </c>
      <c r="I63" s="420">
        <v>13</v>
      </c>
      <c r="J63" s="419">
        <v>19</v>
      </c>
      <c r="K63" s="420">
        <v>-12</v>
      </c>
      <c r="L63" s="420">
        <v>75</v>
      </c>
      <c r="M63" s="420">
        <v>166</v>
      </c>
      <c r="N63" s="419">
        <v>-8</v>
      </c>
      <c r="O63" s="420"/>
      <c r="P63" s="420">
        <v>75</v>
      </c>
      <c r="Q63" s="420">
        <v>166</v>
      </c>
      <c r="R63" s="419">
        <v>-8</v>
      </c>
      <c r="S63" s="420"/>
    </row>
    <row r="64" spans="1:19" ht="12" customHeight="1">
      <c r="A64" s="237" t="s">
        <v>194</v>
      </c>
      <c r="B64" s="166"/>
      <c r="C64" s="166"/>
      <c r="D64" s="400">
        <v>193</v>
      </c>
      <c r="E64" s="400">
        <v>426</v>
      </c>
      <c r="F64" s="419">
        <v>-1295</v>
      </c>
      <c r="G64" s="400">
        <v>453</v>
      </c>
      <c r="H64" s="400">
        <v>-954</v>
      </c>
      <c r="I64" s="400">
        <v>172</v>
      </c>
      <c r="J64" s="419">
        <v>666</v>
      </c>
      <c r="K64" s="400">
        <v>-304</v>
      </c>
      <c r="L64" s="400">
        <f>SUM(L62:L63)</f>
        <v>734</v>
      </c>
      <c r="M64" s="400">
        <v>4135</v>
      </c>
      <c r="N64" s="419">
        <f>SUM(N62:N63)</f>
        <v>-981</v>
      </c>
      <c r="O64" s="400"/>
      <c r="P64" s="400">
        <f>SUM(P62:P63)</f>
        <v>745</v>
      </c>
      <c r="Q64" s="400">
        <v>4332</v>
      </c>
      <c r="R64" s="419">
        <v>-1049</v>
      </c>
      <c r="S64" s="400"/>
    </row>
    <row r="65" spans="1:19" s="354" customFormat="1" ht="12" customHeight="1">
      <c r="A65" s="359" t="s">
        <v>195</v>
      </c>
      <c r="B65" s="353"/>
      <c r="C65" s="353"/>
      <c r="D65" s="422">
        <v>170</v>
      </c>
      <c r="E65" s="422">
        <v>295</v>
      </c>
      <c r="F65" s="425">
        <v>-1009</v>
      </c>
      <c r="G65" s="422">
        <v>269</v>
      </c>
      <c r="H65" s="422">
        <v>-12512</v>
      </c>
      <c r="I65" s="422">
        <v>0</v>
      </c>
      <c r="J65" s="425">
        <v>0</v>
      </c>
      <c r="K65" s="422">
        <v>0</v>
      </c>
      <c r="L65" s="422">
        <v>0</v>
      </c>
      <c r="M65" s="422">
        <v>0</v>
      </c>
      <c r="N65" s="419">
        <v>0</v>
      </c>
      <c r="O65" s="422"/>
      <c r="P65" s="422">
        <v>0</v>
      </c>
      <c r="Q65" s="422">
        <v>0</v>
      </c>
      <c r="R65" s="425">
        <v>0</v>
      </c>
      <c r="S65" s="422"/>
    </row>
    <row r="66" spans="1:19" ht="12" customHeight="1">
      <c r="A66" s="242" t="s">
        <v>196</v>
      </c>
      <c r="B66" s="243"/>
      <c r="C66" s="243"/>
      <c r="D66" s="424">
        <v>363</v>
      </c>
      <c r="E66" s="424">
        <v>721</v>
      </c>
      <c r="F66" s="423">
        <v>-2304</v>
      </c>
      <c r="G66" s="424">
        <v>722</v>
      </c>
      <c r="H66" s="424">
        <v>-13466</v>
      </c>
      <c r="I66" s="424">
        <v>172</v>
      </c>
      <c r="J66" s="423">
        <v>666</v>
      </c>
      <c r="K66" s="424">
        <v>-304</v>
      </c>
      <c r="L66" s="424">
        <f>SUM(L64:L65)</f>
        <v>734</v>
      </c>
      <c r="M66" s="424">
        <v>4135</v>
      </c>
      <c r="N66" s="424">
        <f>SUM(N64:N65)</f>
        <v>-981</v>
      </c>
      <c r="O66" s="424"/>
      <c r="P66" s="424">
        <f>SUM(P64:P65)</f>
        <v>745</v>
      </c>
      <c r="Q66" s="424">
        <v>4332</v>
      </c>
      <c r="R66" s="423">
        <v>-1049</v>
      </c>
      <c r="S66" s="424"/>
    </row>
    <row r="67" spans="1:19" s="227" customFormat="1" ht="12" customHeight="1">
      <c r="A67" s="233"/>
      <c r="B67" s="91"/>
      <c r="C67" s="91"/>
      <c r="D67" s="396"/>
      <c r="E67" s="396"/>
      <c r="F67" s="395"/>
      <c r="G67" s="396"/>
      <c r="H67" s="396"/>
      <c r="I67" s="396"/>
      <c r="J67" s="395"/>
      <c r="K67" s="396"/>
      <c r="L67" s="396"/>
      <c r="M67" s="396"/>
      <c r="N67" s="395"/>
      <c r="O67" s="396"/>
      <c r="P67" s="396"/>
      <c r="Q67" s="396"/>
      <c r="R67" s="395"/>
      <c r="S67" s="396"/>
    </row>
    <row r="68" spans="1:19" ht="12" customHeight="1">
      <c r="A68" s="237" t="s">
        <v>197</v>
      </c>
      <c r="B68" s="166"/>
      <c r="C68" s="166"/>
      <c r="D68" s="400">
        <v>10798</v>
      </c>
      <c r="E68" s="400">
        <v>11133</v>
      </c>
      <c r="F68" s="399">
        <v>11299</v>
      </c>
      <c r="G68" s="400">
        <v>20667</v>
      </c>
      <c r="H68" s="400">
        <v>3860</v>
      </c>
      <c r="I68" s="400">
        <v>11100</v>
      </c>
      <c r="J68" s="399">
        <v>20007</v>
      </c>
      <c r="K68" s="400">
        <v>4859</v>
      </c>
      <c r="L68" s="400">
        <v>9621</v>
      </c>
      <c r="M68" s="400">
        <v>19662</v>
      </c>
      <c r="N68" s="399">
        <f>SUM(N66,N60)</f>
        <v>14086</v>
      </c>
      <c r="O68" s="400"/>
      <c r="P68" s="400">
        <v>10259</v>
      </c>
      <c r="Q68" s="400">
        <v>19050</v>
      </c>
      <c r="R68" s="399">
        <v>13464</v>
      </c>
      <c r="S68" s="400"/>
    </row>
    <row r="69" spans="1:19" s="354" customFormat="1">
      <c r="A69" s="359" t="s">
        <v>198</v>
      </c>
      <c r="B69" s="353"/>
      <c r="C69" s="353"/>
      <c r="D69" s="427">
        <v>1030</v>
      </c>
      <c r="E69" s="427">
        <v>1184</v>
      </c>
      <c r="F69" s="426">
        <v>38</v>
      </c>
      <c r="G69" s="427">
        <v>576</v>
      </c>
      <c r="H69" s="427">
        <v>-2986</v>
      </c>
      <c r="I69" s="427">
        <v>0</v>
      </c>
      <c r="J69" s="426">
        <v>0</v>
      </c>
      <c r="K69" s="427">
        <v>0</v>
      </c>
      <c r="L69" s="427">
        <v>0</v>
      </c>
      <c r="M69" s="427">
        <v>0</v>
      </c>
      <c r="N69" s="395">
        <v>0</v>
      </c>
      <c r="O69" s="427"/>
      <c r="P69" s="427">
        <v>0</v>
      </c>
      <c r="Q69" s="427">
        <v>0</v>
      </c>
      <c r="R69" s="426">
        <v>0</v>
      </c>
      <c r="S69" s="427"/>
    </row>
    <row r="70" spans="1:19">
      <c r="A70" s="242" t="s">
        <v>199</v>
      </c>
      <c r="B70" s="243"/>
      <c r="C70" s="243"/>
      <c r="D70" s="424">
        <v>11828</v>
      </c>
      <c r="E70" s="424">
        <v>12317</v>
      </c>
      <c r="F70" s="423">
        <v>11337</v>
      </c>
      <c r="G70" s="424">
        <v>21243</v>
      </c>
      <c r="H70" s="424">
        <v>874</v>
      </c>
      <c r="I70" s="424">
        <v>11100</v>
      </c>
      <c r="J70" s="423">
        <v>20007</v>
      </c>
      <c r="K70" s="424">
        <v>4859</v>
      </c>
      <c r="L70" s="424">
        <f>L60+L66</f>
        <v>9621</v>
      </c>
      <c r="M70" s="424">
        <v>19662</v>
      </c>
      <c r="N70" s="423">
        <f>SUM(N69,N68)</f>
        <v>14086</v>
      </c>
      <c r="O70" s="424"/>
      <c r="P70" s="424">
        <f>P60+P66</f>
        <v>10259</v>
      </c>
      <c r="Q70" s="424">
        <v>19050</v>
      </c>
      <c r="R70" s="423">
        <v>13464</v>
      </c>
      <c r="S70" s="424"/>
    </row>
    <row r="71" spans="1:19">
      <c r="A71" s="138"/>
      <c r="B71" s="91"/>
      <c r="C71" s="91"/>
      <c r="D71" s="396"/>
      <c r="E71" s="396"/>
      <c r="F71" s="395"/>
      <c r="G71" s="396"/>
      <c r="H71" s="396"/>
      <c r="I71" s="396"/>
      <c r="J71" s="395"/>
      <c r="K71" s="396"/>
      <c r="L71" s="396"/>
      <c r="M71" s="396"/>
      <c r="N71" s="395"/>
      <c r="O71" s="396"/>
      <c r="P71" s="396"/>
      <c r="Q71" s="396"/>
      <c r="R71" s="395"/>
      <c r="S71" s="396"/>
    </row>
    <row r="72" spans="1:19" ht="12.75" hidden="1" customHeight="1">
      <c r="A72" s="253"/>
      <c r="B72" s="167"/>
      <c r="C72" s="167"/>
      <c r="D72" s="429"/>
      <c r="E72" s="429"/>
      <c r="F72" s="428"/>
      <c r="G72" s="429"/>
      <c r="H72" s="429"/>
      <c r="I72" s="429"/>
      <c r="J72" s="428">
        <v>0</v>
      </c>
      <c r="K72" s="429">
        <v>0</v>
      </c>
      <c r="L72" s="429"/>
      <c r="M72" s="429"/>
      <c r="N72" s="428"/>
      <c r="O72" s="429"/>
      <c r="P72" s="429"/>
      <c r="Q72" s="429"/>
      <c r="R72" s="428"/>
      <c r="S72" s="429"/>
    </row>
    <row r="73" spans="1:19">
      <c r="A73" s="168" t="s">
        <v>202</v>
      </c>
      <c r="B73" s="166"/>
      <c r="C73" s="166"/>
      <c r="D73" s="400">
        <v>10715</v>
      </c>
      <c r="E73" s="400">
        <v>11370</v>
      </c>
      <c r="F73" s="399">
        <v>12440</v>
      </c>
      <c r="G73" s="400">
        <v>19754</v>
      </c>
      <c r="H73" s="400">
        <v>13592</v>
      </c>
      <c r="I73" s="400">
        <v>10320</v>
      </c>
      <c r="J73" s="399">
        <v>18129</v>
      </c>
      <c r="K73" s="400">
        <v>4686</v>
      </c>
      <c r="L73" s="400">
        <v>8009</v>
      </c>
      <c r="M73" s="400">
        <v>14509</v>
      </c>
      <c r="N73" s="399">
        <v>13899</v>
      </c>
      <c r="O73" s="400"/>
      <c r="P73" s="400">
        <v>8704</v>
      </c>
      <c r="Q73" s="400">
        <v>13744</v>
      </c>
      <c r="R73" s="399">
        <v>13405</v>
      </c>
      <c r="S73" s="400"/>
    </row>
    <row r="74" spans="1:19">
      <c r="A74" s="168"/>
      <c r="B74" s="247" t="s">
        <v>200</v>
      </c>
      <c r="C74" s="166"/>
      <c r="D74" s="420">
        <v>10052</v>
      </c>
      <c r="E74" s="420">
        <v>10682</v>
      </c>
      <c r="F74" s="399">
        <v>11630</v>
      </c>
      <c r="G74" s="420">
        <v>19512</v>
      </c>
      <c r="H74" s="420">
        <v>4104</v>
      </c>
      <c r="I74" s="420">
        <v>10320</v>
      </c>
      <c r="J74" s="399">
        <v>18129</v>
      </c>
      <c r="K74" s="420">
        <v>4686</v>
      </c>
      <c r="L74" s="420">
        <v>8009</v>
      </c>
      <c r="M74" s="420">
        <v>14509</v>
      </c>
      <c r="N74" s="399">
        <v>13899</v>
      </c>
      <c r="O74" s="420"/>
      <c r="P74" s="420">
        <v>8704</v>
      </c>
      <c r="Q74" s="420">
        <v>13744</v>
      </c>
      <c r="R74" s="399">
        <v>13405</v>
      </c>
      <c r="S74" s="420"/>
    </row>
    <row r="75" spans="1:19" s="354" customFormat="1">
      <c r="A75" s="355"/>
      <c r="B75" s="356" t="s">
        <v>201</v>
      </c>
      <c r="C75" s="357"/>
      <c r="D75" s="422">
        <v>663</v>
      </c>
      <c r="E75" s="422">
        <v>688</v>
      </c>
      <c r="F75" s="425">
        <v>810</v>
      </c>
      <c r="G75" s="422">
        <v>242</v>
      </c>
      <c r="H75" s="422">
        <v>9488</v>
      </c>
      <c r="I75" s="422">
        <v>0</v>
      </c>
      <c r="J75" s="425">
        <v>0</v>
      </c>
      <c r="K75" s="422">
        <v>0</v>
      </c>
      <c r="L75" s="422">
        <v>0</v>
      </c>
      <c r="M75" s="422">
        <v>0</v>
      </c>
      <c r="N75" s="425">
        <v>0</v>
      </c>
      <c r="O75" s="422"/>
      <c r="P75" s="422">
        <v>0</v>
      </c>
      <c r="Q75" s="422">
        <v>0</v>
      </c>
      <c r="R75" s="425">
        <v>0</v>
      </c>
      <c r="S75" s="422"/>
    </row>
    <row r="76" spans="1:19">
      <c r="A76" s="168"/>
      <c r="B76" s="232"/>
      <c r="C76" s="166"/>
      <c r="D76" s="420"/>
      <c r="E76" s="420"/>
      <c r="F76" s="461"/>
      <c r="G76" s="420"/>
      <c r="H76" s="420"/>
      <c r="I76" s="420"/>
      <c r="J76" s="461"/>
      <c r="K76" s="420"/>
      <c r="L76" s="420"/>
      <c r="M76" s="420"/>
      <c r="N76" s="461"/>
      <c r="O76" s="420"/>
      <c r="P76" s="420"/>
      <c r="Q76" s="420"/>
      <c r="R76" s="461"/>
      <c r="S76" s="420"/>
    </row>
    <row r="77" spans="1:19">
      <c r="A77" s="247" t="s">
        <v>24</v>
      </c>
      <c r="B77" s="247"/>
      <c r="C77" s="166"/>
      <c r="D77" s="420">
        <v>750</v>
      </c>
      <c r="E77" s="420">
        <v>226</v>
      </c>
      <c r="F77" s="461">
        <v>1201</v>
      </c>
      <c r="G77" s="420">
        <v>767</v>
      </c>
      <c r="H77" s="420">
        <v>748</v>
      </c>
      <c r="I77" s="420">
        <v>608</v>
      </c>
      <c r="J77" s="461">
        <v>1212</v>
      </c>
      <c r="K77" s="420">
        <v>477</v>
      </c>
      <c r="L77" s="420">
        <v>878</v>
      </c>
      <c r="M77" s="420">
        <v>1018</v>
      </c>
      <c r="N77" s="461">
        <v>1168</v>
      </c>
      <c r="O77" s="420"/>
      <c r="P77" s="420">
        <v>810</v>
      </c>
      <c r="Q77" s="420">
        <v>974</v>
      </c>
      <c r="R77" s="461">
        <v>1108</v>
      </c>
      <c r="S77" s="420"/>
    </row>
    <row r="78" spans="1:19">
      <c r="A78" s="232"/>
      <c r="B78" s="247" t="s">
        <v>200</v>
      </c>
      <c r="C78" s="166"/>
      <c r="D78" s="420">
        <v>553</v>
      </c>
      <c r="E78" s="420">
        <v>25</v>
      </c>
      <c r="F78" s="461">
        <v>964</v>
      </c>
      <c r="G78" s="420">
        <v>702</v>
      </c>
      <c r="H78" s="420">
        <v>710</v>
      </c>
      <c r="I78" s="420">
        <v>608</v>
      </c>
      <c r="J78" s="461">
        <v>1212</v>
      </c>
      <c r="K78" s="420">
        <v>477</v>
      </c>
      <c r="L78" s="420">
        <v>878</v>
      </c>
      <c r="M78" s="420">
        <v>1018</v>
      </c>
      <c r="N78" s="461">
        <v>1168</v>
      </c>
      <c r="O78" s="420"/>
      <c r="P78" s="420">
        <v>810</v>
      </c>
      <c r="Q78" s="420">
        <v>974</v>
      </c>
      <c r="R78" s="461">
        <v>1108</v>
      </c>
      <c r="S78" s="420"/>
    </row>
    <row r="79" spans="1:19" s="354" customFormat="1">
      <c r="A79" s="359"/>
      <c r="B79" s="356" t="s">
        <v>201</v>
      </c>
      <c r="C79" s="357"/>
      <c r="D79" s="422">
        <v>197</v>
      </c>
      <c r="E79" s="422">
        <v>201</v>
      </c>
      <c r="F79" s="425">
        <v>237</v>
      </c>
      <c r="G79" s="422">
        <v>65</v>
      </c>
      <c r="H79" s="422">
        <v>38</v>
      </c>
      <c r="I79" s="422">
        <v>0</v>
      </c>
      <c r="J79" s="425">
        <v>0</v>
      </c>
      <c r="K79" s="422">
        <v>0</v>
      </c>
      <c r="L79" s="422">
        <v>0</v>
      </c>
      <c r="M79" s="422">
        <v>0</v>
      </c>
      <c r="N79" s="425">
        <v>0</v>
      </c>
      <c r="O79" s="422"/>
      <c r="P79" s="422">
        <v>0</v>
      </c>
      <c r="Q79" s="422">
        <v>0</v>
      </c>
      <c r="R79" s="425">
        <v>0</v>
      </c>
      <c r="S79" s="422"/>
    </row>
    <row r="80" spans="1:19" ht="13.5" thickBot="1">
      <c r="A80" s="251"/>
      <c r="B80" s="249"/>
      <c r="C80" s="249"/>
      <c r="D80" s="431">
        <v>11465</v>
      </c>
      <c r="E80" s="431">
        <v>11596</v>
      </c>
      <c r="F80" s="430">
        <v>13641</v>
      </c>
      <c r="G80" s="431">
        <v>20521</v>
      </c>
      <c r="H80" s="431">
        <v>14340</v>
      </c>
      <c r="I80" s="431">
        <v>10928</v>
      </c>
      <c r="J80" s="430">
        <v>19341</v>
      </c>
      <c r="K80" s="431">
        <v>5163</v>
      </c>
      <c r="L80" s="431">
        <f>SUM(L73,L77)</f>
        <v>8887</v>
      </c>
      <c r="M80" s="431">
        <v>15527</v>
      </c>
      <c r="N80" s="431">
        <f>SUM(N73,N77)</f>
        <v>15067</v>
      </c>
      <c r="O80" s="431"/>
      <c r="P80" s="431">
        <f>SUM(P73,P77)</f>
        <v>9514</v>
      </c>
      <c r="Q80" s="431">
        <v>14718</v>
      </c>
      <c r="R80" s="431">
        <v>14513</v>
      </c>
      <c r="S80" s="431"/>
    </row>
    <row r="81" spans="1:19" ht="13.5" thickTop="1">
      <c r="A81" s="146"/>
      <c r="B81" s="87"/>
      <c r="C81" s="87"/>
      <c r="D81" s="400"/>
      <c r="E81" s="400"/>
      <c r="F81" s="460"/>
      <c r="G81" s="400"/>
      <c r="H81" s="400"/>
      <c r="I81" s="400"/>
      <c r="J81" s="460"/>
      <c r="K81" s="400"/>
      <c r="L81" s="400"/>
      <c r="M81" s="400"/>
      <c r="N81" s="460"/>
      <c r="O81" s="400"/>
      <c r="P81" s="400"/>
      <c r="Q81" s="400"/>
      <c r="R81" s="460"/>
      <c r="S81" s="400"/>
    </row>
    <row r="82" spans="1:19">
      <c r="A82" s="373" t="s">
        <v>205</v>
      </c>
      <c r="B82" s="374"/>
      <c r="C82" s="375"/>
      <c r="D82" s="433">
        <v>45935</v>
      </c>
      <c r="E82" s="433">
        <v>48735</v>
      </c>
      <c r="F82" s="432">
        <v>51057</v>
      </c>
      <c r="G82" s="433">
        <v>41768</v>
      </c>
      <c r="H82" s="432">
        <v>38342</v>
      </c>
      <c r="I82" s="433">
        <v>47856</v>
      </c>
      <c r="J82" s="432">
        <v>57212</v>
      </c>
      <c r="K82" s="432">
        <v>42252</v>
      </c>
      <c r="L82" s="432">
        <f>L30+L38+L39+L41+L42+L46</f>
        <v>41928</v>
      </c>
      <c r="M82" s="433">
        <v>51012</v>
      </c>
      <c r="N82" s="433">
        <f>N30+N38+N39+N41+N42+N46</f>
        <v>53596</v>
      </c>
      <c r="O82" s="432"/>
      <c r="P82" s="432">
        <f>P30+P38+P39+P41+P42+P46</f>
        <v>42555</v>
      </c>
      <c r="Q82" s="433">
        <v>50203</v>
      </c>
      <c r="R82" s="433">
        <v>53042</v>
      </c>
      <c r="S82" s="432"/>
    </row>
    <row r="83" spans="1:19">
      <c r="A83" s="385" t="s">
        <v>206</v>
      </c>
      <c r="B83" s="236"/>
      <c r="C83" s="240"/>
      <c r="D83" s="435">
        <v>0.33207784509058313</v>
      </c>
      <c r="E83" s="435">
        <v>0.34567016817153357</v>
      </c>
      <c r="F83" s="434">
        <v>0.35737934413607253</v>
      </c>
      <c r="G83" s="435">
        <v>0.27504823616955426</v>
      </c>
      <c r="H83" s="435">
        <v>0.27288320154867729</v>
      </c>
      <c r="I83" s="435">
        <v>0.31172282619315922</v>
      </c>
      <c r="J83" s="434">
        <v>0.36820460674084993</v>
      </c>
      <c r="K83" s="435">
        <v>0.2617162820083993</v>
      </c>
      <c r="L83" s="435">
        <f>L82/L30</f>
        <v>0.2802730001270079</v>
      </c>
      <c r="M83" s="435">
        <v>0.30416246802573443</v>
      </c>
      <c r="N83" s="434">
        <f>N82/N30</f>
        <v>0.32720990005921963</v>
      </c>
      <c r="O83" s="435"/>
      <c r="P83" s="435">
        <f>P82/P30</f>
        <v>0.28253407604618275</v>
      </c>
      <c r="Q83" s="435">
        <v>0.29942266172032495</v>
      </c>
      <c r="R83" s="434">
        <v>0.32404924092005988</v>
      </c>
      <c r="S83" s="435"/>
    </row>
    <row r="84" spans="1:19">
      <c r="A84" s="226"/>
      <c r="C84" s="226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</row>
    <row r="85" spans="1:19">
      <c r="A85" s="386" t="s">
        <v>0</v>
      </c>
      <c r="B85" s="387"/>
      <c r="C85" s="172"/>
      <c r="D85" s="254">
        <v>2016</v>
      </c>
      <c r="E85" s="254">
        <v>2016</v>
      </c>
      <c r="F85" s="254">
        <v>2016</v>
      </c>
      <c r="G85" s="254">
        <v>2016</v>
      </c>
      <c r="H85" s="254">
        <v>2017</v>
      </c>
      <c r="I85" s="254">
        <v>2017</v>
      </c>
      <c r="J85" s="254">
        <v>2017</v>
      </c>
      <c r="K85" s="254">
        <v>2017</v>
      </c>
      <c r="L85" s="254" t="s">
        <v>245</v>
      </c>
      <c r="M85" s="254" t="s">
        <v>248</v>
      </c>
      <c r="N85" s="254" t="s">
        <v>249</v>
      </c>
      <c r="O85" s="254" t="s">
        <v>250</v>
      </c>
      <c r="P85" s="254" t="s">
        <v>245</v>
      </c>
      <c r="Q85" s="254" t="s">
        <v>248</v>
      </c>
      <c r="R85" s="254" t="s">
        <v>249</v>
      </c>
      <c r="S85" s="254" t="s">
        <v>250</v>
      </c>
    </row>
    <row r="86" spans="1:19">
      <c r="A86" s="351" t="s">
        <v>203</v>
      </c>
      <c r="B86" s="235"/>
      <c r="C86" s="85"/>
      <c r="D86" s="255" t="s">
        <v>136</v>
      </c>
      <c r="E86" s="255" t="s">
        <v>137</v>
      </c>
      <c r="F86" s="255" t="s">
        <v>138</v>
      </c>
      <c r="G86" s="255" t="s">
        <v>139</v>
      </c>
      <c r="H86" s="255" t="s">
        <v>136</v>
      </c>
      <c r="I86" s="255" t="s">
        <v>137</v>
      </c>
      <c r="J86" s="255" t="s">
        <v>138</v>
      </c>
      <c r="K86" s="255" t="s">
        <v>139</v>
      </c>
      <c r="L86" s="255" t="s">
        <v>136</v>
      </c>
      <c r="M86" s="255" t="s">
        <v>246</v>
      </c>
      <c r="N86" s="255" t="s">
        <v>246</v>
      </c>
      <c r="O86" s="255" t="s">
        <v>139</v>
      </c>
      <c r="P86" s="255" t="s">
        <v>136</v>
      </c>
      <c r="Q86" s="255" t="s">
        <v>247</v>
      </c>
      <c r="R86" s="255" t="s">
        <v>247</v>
      </c>
      <c r="S86" s="255" t="s">
        <v>139</v>
      </c>
    </row>
    <row r="87" spans="1:19">
      <c r="A87" s="352" t="s">
        <v>204</v>
      </c>
      <c r="B87" s="241"/>
      <c r="C87" s="250"/>
      <c r="D87" s="437" t="s">
        <v>226</v>
      </c>
      <c r="E87" s="437" t="s">
        <v>226</v>
      </c>
      <c r="F87" s="436" t="s">
        <v>226</v>
      </c>
      <c r="G87" s="437" t="s">
        <v>226</v>
      </c>
      <c r="H87" s="437" t="s">
        <v>226</v>
      </c>
      <c r="I87" s="437" t="s">
        <v>226</v>
      </c>
      <c r="J87" s="436" t="s">
        <v>226</v>
      </c>
      <c r="K87" s="437" t="s">
        <v>226</v>
      </c>
      <c r="L87" s="437" t="s">
        <v>246</v>
      </c>
      <c r="M87" s="437"/>
      <c r="N87" s="436"/>
      <c r="O87" s="437" t="s">
        <v>246</v>
      </c>
      <c r="P87" s="437" t="s">
        <v>247</v>
      </c>
      <c r="Q87" s="437"/>
      <c r="R87" s="436"/>
      <c r="S87" s="437" t="s">
        <v>247</v>
      </c>
    </row>
    <row r="88" spans="1:19">
      <c r="A88" s="227"/>
      <c r="B88" s="227"/>
      <c r="C88" s="227"/>
      <c r="D88" s="438"/>
      <c r="E88" s="438"/>
      <c r="F88" s="405"/>
      <c r="G88" s="438"/>
      <c r="H88" s="438"/>
      <c r="I88" s="438"/>
      <c r="J88" s="405"/>
      <c r="K88" s="438"/>
      <c r="L88" s="438"/>
      <c r="M88" s="438"/>
      <c r="N88" s="405"/>
      <c r="O88" s="438"/>
      <c r="P88" s="438"/>
      <c r="Q88" s="438"/>
      <c r="R88" s="405"/>
      <c r="S88" s="438"/>
    </row>
    <row r="89" spans="1:19" ht="12.75" hidden="1" customHeight="1">
      <c r="A89" s="257"/>
      <c r="B89" s="245"/>
      <c r="C89" s="98"/>
      <c r="D89" s="438"/>
      <c r="E89" s="438"/>
      <c r="F89" s="405"/>
      <c r="G89" s="438"/>
      <c r="H89" s="438"/>
      <c r="I89" s="438"/>
      <c r="J89" s="405">
        <v>0</v>
      </c>
      <c r="K89" s="438">
        <v>0</v>
      </c>
      <c r="L89" s="438"/>
      <c r="M89" s="438"/>
      <c r="N89" s="405"/>
      <c r="O89" s="438"/>
      <c r="P89" s="438"/>
      <c r="Q89" s="438"/>
      <c r="R89" s="405"/>
      <c r="S89" s="438"/>
    </row>
    <row r="90" spans="1:19">
      <c r="A90" s="98" t="s">
        <v>207</v>
      </c>
      <c r="B90" s="98"/>
      <c r="C90" s="98"/>
      <c r="D90" s="438">
        <v>10978</v>
      </c>
      <c r="E90" s="438">
        <v>11867</v>
      </c>
      <c r="F90" s="462">
        <v>10876</v>
      </c>
      <c r="G90" s="438">
        <v>20224</v>
      </c>
      <c r="H90" s="438">
        <v>3336</v>
      </c>
      <c r="I90" s="438">
        <v>10411</v>
      </c>
      <c r="J90" s="462">
        <v>18490</v>
      </c>
      <c r="K90" s="438">
        <v>4505</v>
      </c>
      <c r="L90" s="438">
        <v>8509</v>
      </c>
      <c r="M90" s="438">
        <v>17030</v>
      </c>
      <c r="N90" s="399">
        <v>13336</v>
      </c>
      <c r="O90" s="438"/>
      <c r="P90" s="438">
        <v>9149</v>
      </c>
      <c r="Q90" s="438">
        <v>16463</v>
      </c>
      <c r="R90" s="462">
        <v>12774</v>
      </c>
      <c r="S90" s="438"/>
    </row>
    <row r="91" spans="1:19">
      <c r="A91" s="244"/>
      <c r="B91" s="98" t="s">
        <v>200</v>
      </c>
      <c r="C91" s="244"/>
      <c r="D91" s="439">
        <v>10180</v>
      </c>
      <c r="E91" s="439">
        <v>10944</v>
      </c>
      <c r="F91" s="461">
        <v>10871</v>
      </c>
      <c r="G91" s="439">
        <v>19768</v>
      </c>
      <c r="H91" s="439">
        <v>3542</v>
      </c>
      <c r="I91" s="439">
        <v>10411</v>
      </c>
      <c r="J91" s="461">
        <v>18490</v>
      </c>
      <c r="K91" s="439">
        <v>4505</v>
      </c>
      <c r="L91" s="439">
        <v>8509</v>
      </c>
      <c r="M91" s="439">
        <v>17030</v>
      </c>
      <c r="N91" s="399">
        <v>13336</v>
      </c>
      <c r="O91" s="439"/>
      <c r="P91" s="439">
        <v>9149</v>
      </c>
      <c r="Q91" s="439">
        <v>16463</v>
      </c>
      <c r="R91" s="461">
        <v>12774</v>
      </c>
      <c r="S91" s="439"/>
    </row>
    <row r="92" spans="1:19" s="354" customFormat="1">
      <c r="A92" s="360"/>
      <c r="B92" s="360" t="s">
        <v>201</v>
      </c>
      <c r="C92" s="360"/>
      <c r="D92" s="440">
        <v>798</v>
      </c>
      <c r="E92" s="440">
        <v>923</v>
      </c>
      <c r="F92" s="425">
        <v>5</v>
      </c>
      <c r="G92" s="440">
        <v>456</v>
      </c>
      <c r="H92" s="440">
        <v>-206</v>
      </c>
      <c r="I92" s="440">
        <v>0</v>
      </c>
      <c r="J92" s="425">
        <v>0</v>
      </c>
      <c r="K92" s="440">
        <v>0</v>
      </c>
      <c r="L92" s="440">
        <v>0</v>
      </c>
      <c r="M92" s="440">
        <v>0</v>
      </c>
      <c r="N92" s="425">
        <v>0</v>
      </c>
      <c r="O92" s="440"/>
      <c r="P92" s="440">
        <v>0</v>
      </c>
      <c r="Q92" s="440">
        <v>0</v>
      </c>
      <c r="R92" s="425">
        <v>0</v>
      </c>
      <c r="S92" s="440"/>
    </row>
    <row r="93" spans="1:19">
      <c r="A93" s="232"/>
      <c r="B93" s="247"/>
      <c r="C93" s="98"/>
      <c r="D93" s="439"/>
      <c r="E93" s="439"/>
      <c r="F93" s="461"/>
      <c r="G93" s="439"/>
      <c r="H93" s="439"/>
      <c r="I93" s="439"/>
      <c r="J93" s="461"/>
      <c r="K93" s="439"/>
      <c r="L93" s="439"/>
      <c r="M93" s="439"/>
      <c r="N93" s="461"/>
      <c r="O93" s="439"/>
      <c r="P93" s="439"/>
      <c r="Q93" s="439"/>
      <c r="R93" s="461"/>
      <c r="S93" s="439"/>
    </row>
    <row r="94" spans="1:19">
      <c r="A94" s="258" t="s">
        <v>208</v>
      </c>
      <c r="B94" s="258"/>
      <c r="C94" s="258"/>
      <c r="D94" s="439">
        <v>850</v>
      </c>
      <c r="E94" s="439">
        <v>450</v>
      </c>
      <c r="F94" s="461">
        <v>461</v>
      </c>
      <c r="G94" s="439">
        <v>1019</v>
      </c>
      <c r="H94" s="439">
        <v>-2462</v>
      </c>
      <c r="I94" s="439">
        <v>689</v>
      </c>
      <c r="J94" s="461">
        <v>1517</v>
      </c>
      <c r="K94" s="439">
        <v>354</v>
      </c>
      <c r="L94" s="439">
        <v>1111</v>
      </c>
      <c r="M94" s="439">
        <v>2632</v>
      </c>
      <c r="N94" s="461">
        <v>750</v>
      </c>
      <c r="O94" s="439"/>
      <c r="P94" s="439">
        <v>1110</v>
      </c>
      <c r="Q94" s="439">
        <v>2587</v>
      </c>
      <c r="R94" s="461">
        <v>690</v>
      </c>
      <c r="S94" s="439"/>
    </row>
    <row r="95" spans="1:19">
      <c r="A95" s="258"/>
      <c r="B95" s="258" t="s">
        <v>200</v>
      </c>
      <c r="C95" s="258"/>
      <c r="D95" s="439">
        <v>618</v>
      </c>
      <c r="E95" s="439">
        <v>189</v>
      </c>
      <c r="F95" s="461">
        <v>427</v>
      </c>
      <c r="G95" s="439">
        <v>900</v>
      </c>
      <c r="H95" s="439">
        <v>318</v>
      </c>
      <c r="I95" s="439">
        <v>689</v>
      </c>
      <c r="J95" s="461">
        <v>1517</v>
      </c>
      <c r="K95" s="439">
        <v>354</v>
      </c>
      <c r="L95" s="439">
        <v>1111</v>
      </c>
      <c r="M95" s="439">
        <v>2632</v>
      </c>
      <c r="N95" s="461">
        <v>750</v>
      </c>
      <c r="O95" s="439"/>
      <c r="P95" s="439">
        <v>1110</v>
      </c>
      <c r="Q95" s="439">
        <v>2587</v>
      </c>
      <c r="R95" s="461">
        <v>690</v>
      </c>
      <c r="S95" s="439"/>
    </row>
    <row r="96" spans="1:19" s="354" customFormat="1">
      <c r="A96" s="361"/>
      <c r="B96" s="361" t="s">
        <v>201</v>
      </c>
      <c r="C96" s="361"/>
      <c r="D96" s="440">
        <v>232</v>
      </c>
      <c r="E96" s="440">
        <v>261</v>
      </c>
      <c r="F96" s="425">
        <v>34</v>
      </c>
      <c r="G96" s="440">
        <v>119</v>
      </c>
      <c r="H96" s="440">
        <v>-2780</v>
      </c>
      <c r="I96" s="440">
        <v>0</v>
      </c>
      <c r="J96" s="425">
        <v>0</v>
      </c>
      <c r="K96" s="440">
        <v>0</v>
      </c>
      <c r="L96" s="440">
        <v>0</v>
      </c>
      <c r="M96" s="440">
        <v>0</v>
      </c>
      <c r="N96" s="425">
        <v>0</v>
      </c>
      <c r="O96" s="440"/>
      <c r="P96" s="440">
        <v>0</v>
      </c>
      <c r="Q96" s="440">
        <v>0</v>
      </c>
      <c r="R96" s="425">
        <v>0</v>
      </c>
      <c r="S96" s="440"/>
    </row>
    <row r="97" spans="1:19">
      <c r="A97" s="239"/>
      <c r="B97" s="239"/>
      <c r="C97" s="239"/>
      <c r="D97" s="442">
        <v>11828</v>
      </c>
      <c r="E97" s="442">
        <v>12317</v>
      </c>
      <c r="F97" s="441">
        <v>11337</v>
      </c>
      <c r="G97" s="442">
        <v>21243</v>
      </c>
      <c r="H97" s="442">
        <v>874</v>
      </c>
      <c r="I97" s="442">
        <v>11100</v>
      </c>
      <c r="J97" s="441">
        <v>20007</v>
      </c>
      <c r="K97" s="442">
        <v>4859</v>
      </c>
      <c r="L97" s="442">
        <f>L90+L94</f>
        <v>9620</v>
      </c>
      <c r="M97" s="442">
        <v>19662</v>
      </c>
      <c r="N97" s="442">
        <v>14086</v>
      </c>
      <c r="O97" s="442"/>
      <c r="P97" s="442">
        <f>P90+P94</f>
        <v>10259</v>
      </c>
      <c r="Q97" s="442">
        <v>19050</v>
      </c>
      <c r="R97" s="441">
        <v>13464</v>
      </c>
      <c r="S97" s="442"/>
    </row>
    <row r="98" spans="1:19">
      <c r="A98" s="98"/>
      <c r="B98" s="98"/>
      <c r="C98" s="98"/>
      <c r="D98" s="444"/>
      <c r="E98" s="444"/>
      <c r="F98" s="443"/>
      <c r="G98" s="444"/>
      <c r="H98" s="444"/>
      <c r="I98" s="444"/>
      <c r="J98" s="443"/>
      <c r="K98" s="444"/>
      <c r="L98" s="444"/>
      <c r="M98" s="444"/>
      <c r="N98" s="443"/>
      <c r="O98" s="444"/>
      <c r="P98" s="444"/>
      <c r="Q98" s="444"/>
      <c r="R98" s="443"/>
      <c r="S98" s="444"/>
    </row>
    <row r="99" spans="1:19">
      <c r="A99" s="261" t="s">
        <v>209</v>
      </c>
      <c r="B99" s="261"/>
      <c r="C99" s="261"/>
      <c r="D99" s="446">
        <v>10.280000000000001</v>
      </c>
      <c r="E99" s="446">
        <v>10.91</v>
      </c>
      <c r="F99" s="445">
        <v>11.95</v>
      </c>
      <c r="G99" s="446">
        <v>18.96</v>
      </c>
      <c r="H99" s="446">
        <v>13.039744884337169</v>
      </c>
      <c r="I99" s="446">
        <v>9.91</v>
      </c>
      <c r="J99" s="445">
        <v>17.440000000000001</v>
      </c>
      <c r="K99" s="446">
        <v>4.53</v>
      </c>
      <c r="L99" s="446">
        <v>7.78</v>
      </c>
      <c r="M99" s="446">
        <v>14</v>
      </c>
      <c r="N99" s="445">
        <v>5.549999999999998</v>
      </c>
      <c r="O99" s="446"/>
      <c r="P99" s="446">
        <f>SUM(P100:P101)</f>
        <v>8.3851301471427782</v>
      </c>
      <c r="Q99" s="446">
        <v>13.259999999999998</v>
      </c>
      <c r="R99" s="445">
        <v>5.2</v>
      </c>
      <c r="S99" s="446"/>
    </row>
    <row r="100" spans="1:19">
      <c r="A100" s="258"/>
      <c r="B100" s="258" t="s">
        <v>200</v>
      </c>
      <c r="C100" s="258"/>
      <c r="D100" s="447">
        <v>9.64</v>
      </c>
      <c r="E100" s="447">
        <v>10.25</v>
      </c>
      <c r="F100" s="452">
        <v>11.17</v>
      </c>
      <c r="G100" s="447">
        <v>18.73</v>
      </c>
      <c r="H100" s="447">
        <v>3.9372508096909757</v>
      </c>
      <c r="I100" s="447">
        <v>9.91</v>
      </c>
      <c r="J100" s="452">
        <v>17.440000000000001</v>
      </c>
      <c r="K100" s="447">
        <v>4.53</v>
      </c>
      <c r="L100" s="447">
        <v>7.78</v>
      </c>
      <c r="M100" s="447">
        <v>14</v>
      </c>
      <c r="N100" s="452">
        <v>5.549999999999998</v>
      </c>
      <c r="O100" s="447"/>
      <c r="P100" s="447">
        <v>8.39</v>
      </c>
      <c r="Q100" s="447">
        <v>13.259999999999998</v>
      </c>
      <c r="R100" s="452">
        <v>5.2</v>
      </c>
      <c r="S100" s="447"/>
    </row>
    <row r="101" spans="1:19" s="354" customFormat="1">
      <c r="A101" s="361"/>
      <c r="B101" s="361" t="s">
        <v>201</v>
      </c>
      <c r="C101" s="361"/>
      <c r="D101" s="449">
        <v>0.64</v>
      </c>
      <c r="E101" s="449">
        <v>0.66</v>
      </c>
      <c r="F101" s="448">
        <v>0.78</v>
      </c>
      <c r="G101" s="449">
        <v>0.23</v>
      </c>
      <c r="H101" s="449">
        <v>9.1024940746461933</v>
      </c>
      <c r="I101" s="449">
        <v>0</v>
      </c>
      <c r="J101" s="448">
        <v>0</v>
      </c>
      <c r="K101" s="449">
        <v>-4.869852857222412E-3</v>
      </c>
      <c r="L101" s="449">
        <v>-4.869852857222412E-3</v>
      </c>
      <c r="M101" s="449">
        <v>0</v>
      </c>
      <c r="N101" s="448">
        <v>0</v>
      </c>
      <c r="O101" s="449"/>
      <c r="P101" s="449">
        <v>-4.869852857222412E-3</v>
      </c>
      <c r="Q101" s="449">
        <v>0</v>
      </c>
      <c r="R101" s="448">
        <v>0</v>
      </c>
      <c r="S101" s="449"/>
    </row>
    <row r="102" spans="1:19">
      <c r="A102" s="261" t="s">
        <v>210</v>
      </c>
      <c r="B102" s="261"/>
      <c r="C102" s="261"/>
      <c r="D102" s="446">
        <v>10.280000000000001</v>
      </c>
      <c r="E102" s="446">
        <v>10.91</v>
      </c>
      <c r="F102" s="445">
        <v>11.95</v>
      </c>
      <c r="G102" s="446">
        <v>18.900000000000002</v>
      </c>
      <c r="H102" s="446">
        <v>13.034857061547934</v>
      </c>
      <c r="I102" s="446">
        <v>9.9</v>
      </c>
      <c r="J102" s="445">
        <v>17.41</v>
      </c>
      <c r="K102" s="446">
        <v>4.3899999999999997</v>
      </c>
      <c r="L102" s="446">
        <v>7.78</v>
      </c>
      <c r="M102" s="446">
        <v>14</v>
      </c>
      <c r="N102" s="445">
        <v>5.549999999999998</v>
      </c>
      <c r="O102" s="446"/>
      <c r="P102" s="446">
        <f>SUM(P103:P104)</f>
        <v>8.3851159994172448</v>
      </c>
      <c r="Q102" s="446">
        <v>13.259999999999998</v>
      </c>
      <c r="R102" s="445">
        <v>5.2</v>
      </c>
      <c r="S102" s="446"/>
    </row>
    <row r="103" spans="1:19">
      <c r="A103" s="258"/>
      <c r="B103" s="258" t="s">
        <v>200</v>
      </c>
      <c r="C103" s="258"/>
      <c r="D103" s="447">
        <v>9.64</v>
      </c>
      <c r="E103" s="447">
        <v>10.25</v>
      </c>
      <c r="F103" s="452">
        <v>11.17</v>
      </c>
      <c r="G103" s="447">
        <v>18.670000000000002</v>
      </c>
      <c r="H103" s="447">
        <v>3.9357749691430781</v>
      </c>
      <c r="I103" s="447">
        <v>9.9</v>
      </c>
      <c r="J103" s="452">
        <v>17.41</v>
      </c>
      <c r="K103" s="447">
        <v>4.3899999999999997</v>
      </c>
      <c r="L103" s="447">
        <v>7.78</v>
      </c>
      <c r="M103" s="447">
        <v>14</v>
      </c>
      <c r="N103" s="452">
        <v>5.549999999999998</v>
      </c>
      <c r="O103" s="447"/>
      <c r="P103" s="447">
        <v>8.39</v>
      </c>
      <c r="Q103" s="447">
        <v>13.259999999999998</v>
      </c>
      <c r="R103" s="452">
        <v>5.2</v>
      </c>
      <c r="S103" s="447"/>
    </row>
    <row r="104" spans="1:19" s="354" customFormat="1">
      <c r="A104" s="358"/>
      <c r="B104" s="358" t="s">
        <v>201</v>
      </c>
      <c r="C104" s="358"/>
      <c r="D104" s="451">
        <v>0.64</v>
      </c>
      <c r="E104" s="451">
        <v>0.66</v>
      </c>
      <c r="F104" s="450">
        <v>0.78</v>
      </c>
      <c r="G104" s="451">
        <v>0.23</v>
      </c>
      <c r="H104" s="451">
        <v>9.0990820924048545</v>
      </c>
      <c r="I104" s="451">
        <v>0</v>
      </c>
      <c r="J104" s="450">
        <v>0</v>
      </c>
      <c r="K104" s="451">
        <v>-4.8840005827559454E-3</v>
      </c>
      <c r="L104" s="451">
        <v>-4.8840005827559454E-3</v>
      </c>
      <c r="M104" s="451">
        <v>0</v>
      </c>
      <c r="N104" s="450">
        <v>0</v>
      </c>
      <c r="O104" s="449"/>
      <c r="P104" s="449">
        <v>-4.8840005827559454E-3</v>
      </c>
      <c r="Q104" s="451">
        <v>0</v>
      </c>
      <c r="R104" s="450">
        <v>0</v>
      </c>
      <c r="S104" s="451"/>
    </row>
    <row r="105" spans="1:19">
      <c r="D105" s="238"/>
      <c r="H105" s="238"/>
      <c r="I105" s="238"/>
      <c r="J105" s="238"/>
      <c r="L105" s="238"/>
      <c r="M105" s="238"/>
      <c r="N105" s="238"/>
      <c r="O105" s="238"/>
      <c r="P105" s="238"/>
      <c r="Q105" s="238"/>
      <c r="R105" s="238"/>
      <c r="S105" s="238"/>
    </row>
    <row r="106" spans="1:19">
      <c r="D106" s="234"/>
      <c r="H106" s="234"/>
      <c r="I106" s="234"/>
      <c r="J106" s="234"/>
      <c r="L106" s="234"/>
      <c r="M106" s="234"/>
      <c r="N106" s="234"/>
      <c r="O106" s="234"/>
      <c r="P106" s="234"/>
      <c r="Q106" s="234"/>
      <c r="R106" s="234"/>
      <c r="S106" s="234"/>
    </row>
    <row r="107" spans="1:19">
      <c r="D107" s="234"/>
      <c r="H107" s="234"/>
      <c r="I107" s="234"/>
      <c r="J107" s="234"/>
      <c r="L107" s="234"/>
      <c r="M107" s="234"/>
      <c r="N107" s="234"/>
      <c r="O107" s="234"/>
      <c r="P107" s="234"/>
      <c r="Q107" s="234"/>
      <c r="R107" s="234"/>
      <c r="S107" s="234"/>
    </row>
    <row r="108" spans="1:19">
      <c r="D108" s="234"/>
      <c r="H108" s="234"/>
      <c r="I108" s="234"/>
      <c r="J108" s="234"/>
      <c r="L108" s="234"/>
      <c r="M108" s="234"/>
      <c r="N108" s="234"/>
      <c r="O108" s="234"/>
      <c r="P108" s="234"/>
      <c r="Q108" s="234"/>
      <c r="R108" s="234"/>
      <c r="S108" s="234"/>
    </row>
    <row r="109" spans="1:19">
      <c r="D109" s="234"/>
      <c r="H109" s="234"/>
      <c r="I109" s="234"/>
      <c r="J109" s="234"/>
      <c r="L109" s="234"/>
      <c r="M109" s="234"/>
      <c r="N109" s="234"/>
      <c r="O109" s="234"/>
      <c r="P109" s="234"/>
      <c r="Q109" s="234"/>
      <c r="R109" s="234"/>
      <c r="S109" s="234"/>
    </row>
    <row r="110" spans="1:19">
      <c r="D110" s="234"/>
      <c r="H110" s="234"/>
      <c r="I110" s="234"/>
      <c r="J110" s="234"/>
      <c r="L110" s="234"/>
      <c r="M110" s="234"/>
      <c r="N110" s="234"/>
      <c r="O110" s="234"/>
      <c r="P110" s="234"/>
      <c r="Q110" s="234"/>
      <c r="R110" s="234"/>
      <c r="S110" s="234"/>
    </row>
    <row r="111" spans="1:19">
      <c r="D111" s="234"/>
      <c r="H111" s="234"/>
      <c r="I111" s="234"/>
      <c r="J111" s="234"/>
      <c r="L111" s="234"/>
      <c r="M111" s="234"/>
      <c r="N111" s="234"/>
      <c r="O111" s="234"/>
      <c r="P111" s="234"/>
      <c r="Q111" s="234"/>
      <c r="R111" s="234"/>
      <c r="S111" s="234"/>
    </row>
    <row r="112" spans="1:19">
      <c r="D112" s="234"/>
      <c r="H112" s="234"/>
      <c r="I112" s="234"/>
      <c r="J112" s="234"/>
      <c r="L112" s="234"/>
      <c r="M112" s="234"/>
      <c r="N112" s="234"/>
      <c r="O112" s="234"/>
      <c r="P112" s="234"/>
      <c r="Q112" s="234"/>
      <c r="R112" s="234"/>
      <c r="S112" s="234"/>
    </row>
    <row r="113" spans="4:19">
      <c r="D113" s="234"/>
      <c r="H113" s="234"/>
      <c r="I113" s="234"/>
      <c r="J113" s="234"/>
      <c r="L113" s="234"/>
      <c r="M113" s="234"/>
      <c r="N113" s="234"/>
      <c r="O113" s="234"/>
      <c r="P113" s="234"/>
      <c r="Q113" s="234"/>
      <c r="R113" s="234"/>
      <c r="S113" s="234"/>
    </row>
    <row r="114" spans="4:19">
      <c r="D114" s="234"/>
      <c r="H114" s="234"/>
      <c r="I114" s="234"/>
      <c r="J114" s="234"/>
      <c r="L114" s="234"/>
      <c r="M114" s="234"/>
      <c r="N114" s="234"/>
      <c r="O114" s="234"/>
      <c r="P114" s="234"/>
      <c r="Q114" s="234"/>
      <c r="R114" s="234"/>
      <c r="S114" s="234"/>
    </row>
    <row r="115" spans="4:19">
      <c r="D115" s="234"/>
      <c r="H115" s="234"/>
      <c r="I115" s="234"/>
      <c r="J115" s="234"/>
      <c r="L115" s="234"/>
      <c r="M115" s="234"/>
      <c r="N115" s="234"/>
      <c r="O115" s="234"/>
      <c r="P115" s="234"/>
      <c r="Q115" s="234"/>
      <c r="R115" s="234"/>
      <c r="S115" s="234"/>
    </row>
    <row r="116" spans="4:19">
      <c r="D116" s="234"/>
      <c r="H116" s="234"/>
      <c r="I116" s="234"/>
      <c r="J116" s="234"/>
      <c r="L116" s="234"/>
      <c r="M116" s="234"/>
      <c r="N116" s="234"/>
      <c r="O116" s="234"/>
      <c r="P116" s="234"/>
      <c r="Q116" s="234"/>
      <c r="R116" s="234"/>
      <c r="S116" s="234"/>
    </row>
    <row r="117" spans="4:19">
      <c r="D117" s="234"/>
      <c r="H117" s="234"/>
      <c r="I117" s="234"/>
      <c r="J117" s="234"/>
      <c r="L117" s="234"/>
      <c r="M117" s="234"/>
      <c r="N117" s="234"/>
      <c r="O117" s="234"/>
      <c r="P117" s="234"/>
      <c r="Q117" s="234"/>
      <c r="R117" s="234"/>
      <c r="S117" s="234"/>
    </row>
    <row r="118" spans="4:19">
      <c r="D118" s="226"/>
      <c r="H118" s="226"/>
      <c r="I118" s="226"/>
      <c r="J118" s="226"/>
      <c r="L118" s="226"/>
      <c r="M118" s="226"/>
      <c r="N118" s="226"/>
      <c r="O118" s="226"/>
      <c r="P118" s="226"/>
      <c r="Q118" s="226"/>
      <c r="R118" s="226"/>
      <c r="S118" s="226"/>
    </row>
    <row r="119" spans="4:19">
      <c r="I119" s="224"/>
      <c r="J119" s="224"/>
      <c r="L119" s="224"/>
      <c r="M119" s="224"/>
      <c r="N119" s="224"/>
      <c r="O119" s="224"/>
      <c r="P119" s="224"/>
      <c r="Q119" s="224"/>
      <c r="R119" s="224"/>
      <c r="S119" s="224"/>
    </row>
    <row r="120" spans="4:19">
      <c r="I120" s="224"/>
      <c r="J120" s="224"/>
      <c r="L120" s="224"/>
      <c r="M120" s="224"/>
      <c r="N120" s="224"/>
      <c r="O120" s="224"/>
      <c r="P120" s="224"/>
      <c r="Q120" s="224"/>
      <c r="R120" s="224"/>
      <c r="S120" s="224"/>
    </row>
    <row r="121" spans="4:19">
      <c r="I121" s="224"/>
      <c r="J121" s="224"/>
      <c r="L121" s="224"/>
      <c r="M121" s="224"/>
      <c r="N121" s="224"/>
      <c r="O121" s="224"/>
      <c r="P121" s="224"/>
      <c r="Q121" s="224"/>
      <c r="R121" s="224"/>
      <c r="S121" s="224"/>
    </row>
    <row r="122" spans="4:19">
      <c r="I122" s="224"/>
      <c r="J122" s="224"/>
      <c r="L122" s="224"/>
      <c r="M122" s="224"/>
      <c r="N122" s="224"/>
      <c r="O122" s="224"/>
      <c r="P122" s="224"/>
      <c r="Q122" s="224"/>
      <c r="R122" s="224"/>
      <c r="S122" s="224"/>
    </row>
    <row r="123" spans="4:19">
      <c r="I123" s="224"/>
      <c r="J123" s="224"/>
      <c r="L123" s="224"/>
      <c r="M123" s="224"/>
      <c r="N123" s="224"/>
      <c r="O123" s="224"/>
      <c r="P123" s="224"/>
      <c r="Q123" s="224"/>
      <c r="R123" s="224"/>
      <c r="S123" s="224"/>
    </row>
    <row r="124" spans="4:19">
      <c r="I124" s="224"/>
      <c r="J124" s="224"/>
      <c r="L124" s="224"/>
      <c r="M124" s="224"/>
      <c r="N124" s="224"/>
      <c r="O124" s="224"/>
      <c r="P124" s="224"/>
      <c r="Q124" s="224"/>
      <c r="R124" s="224"/>
      <c r="S124" s="224"/>
    </row>
    <row r="125" spans="4:19">
      <c r="I125" s="224"/>
      <c r="J125" s="224"/>
      <c r="L125" s="224"/>
      <c r="M125" s="224"/>
      <c r="N125" s="224"/>
      <c r="O125" s="224"/>
      <c r="P125" s="224"/>
      <c r="Q125" s="224"/>
      <c r="R125" s="224"/>
      <c r="S125" s="224"/>
    </row>
    <row r="126" spans="4:19">
      <c r="I126" s="224"/>
      <c r="J126" s="224"/>
      <c r="L126" s="224"/>
      <c r="M126" s="224"/>
      <c r="N126" s="224"/>
      <c r="O126" s="224"/>
      <c r="P126" s="224"/>
      <c r="Q126" s="224"/>
      <c r="R126" s="224"/>
      <c r="S126" s="224"/>
    </row>
    <row r="127" spans="4:19">
      <c r="I127" s="224"/>
      <c r="J127" s="224"/>
      <c r="L127" s="224"/>
      <c r="M127" s="224"/>
      <c r="N127" s="224"/>
      <c r="O127" s="224"/>
      <c r="P127" s="224"/>
      <c r="Q127" s="224"/>
      <c r="R127" s="224"/>
      <c r="S127" s="224"/>
    </row>
    <row r="128" spans="4:19">
      <c r="I128" s="224"/>
      <c r="J128" s="224"/>
      <c r="L128" s="224"/>
      <c r="M128" s="224"/>
      <c r="N128" s="224"/>
      <c r="O128" s="224"/>
      <c r="P128" s="224"/>
      <c r="Q128" s="224"/>
      <c r="R128" s="224"/>
      <c r="S128" s="224"/>
    </row>
    <row r="129" spans="9:19">
      <c r="I129" s="224"/>
      <c r="J129" s="224"/>
      <c r="L129" s="224"/>
      <c r="M129" s="224"/>
      <c r="N129" s="224"/>
      <c r="O129" s="224"/>
      <c r="P129" s="224"/>
      <c r="Q129" s="224"/>
      <c r="R129" s="224"/>
      <c r="S129" s="224"/>
    </row>
    <row r="130" spans="9:19">
      <c r="I130" s="224"/>
      <c r="J130" s="224"/>
      <c r="L130" s="224"/>
      <c r="M130" s="224"/>
      <c r="N130" s="224"/>
      <c r="O130" s="224"/>
      <c r="P130" s="224"/>
      <c r="Q130" s="224"/>
      <c r="R130" s="224"/>
      <c r="S130" s="224"/>
    </row>
    <row r="131" spans="9:19">
      <c r="I131" s="224"/>
      <c r="J131" s="224"/>
      <c r="L131" s="224"/>
      <c r="M131" s="224"/>
      <c r="N131" s="224"/>
      <c r="O131" s="224"/>
      <c r="P131" s="224"/>
      <c r="Q131" s="224"/>
      <c r="R131" s="224"/>
      <c r="S131" s="224"/>
    </row>
    <row r="132" spans="9:19">
      <c r="I132" s="224"/>
      <c r="J132" s="224"/>
      <c r="L132" s="224"/>
      <c r="M132" s="224"/>
      <c r="N132" s="224"/>
      <c r="O132" s="224"/>
      <c r="P132" s="224"/>
      <c r="Q132" s="224"/>
      <c r="R132" s="224"/>
      <c r="S132" s="224"/>
    </row>
    <row r="133" spans="9:19">
      <c r="I133" s="224"/>
      <c r="J133" s="224"/>
      <c r="L133" s="224"/>
      <c r="M133" s="224"/>
      <c r="N133" s="224"/>
      <c r="O133" s="224"/>
      <c r="P133" s="224"/>
      <c r="Q133" s="224"/>
      <c r="R133" s="224"/>
      <c r="S133" s="224"/>
    </row>
    <row r="134" spans="9:19">
      <c r="I134" s="224"/>
      <c r="J134" s="224"/>
      <c r="L134" s="224"/>
      <c r="M134" s="224"/>
      <c r="N134" s="224"/>
      <c r="O134" s="224"/>
      <c r="P134" s="224"/>
      <c r="Q134" s="224"/>
      <c r="R134" s="224"/>
      <c r="S134" s="224"/>
    </row>
    <row r="135" spans="9:19">
      <c r="I135" s="224"/>
      <c r="J135" s="224"/>
      <c r="L135" s="224"/>
      <c r="M135" s="224"/>
      <c r="N135" s="224"/>
      <c r="O135" s="224"/>
      <c r="P135" s="224"/>
      <c r="Q135" s="224"/>
      <c r="R135" s="224"/>
      <c r="S135" s="224"/>
    </row>
    <row r="136" spans="9:19">
      <c r="I136" s="224"/>
      <c r="J136" s="224"/>
      <c r="L136" s="224"/>
      <c r="M136" s="224"/>
      <c r="N136" s="224"/>
      <c r="O136" s="224"/>
      <c r="P136" s="224"/>
      <c r="Q136" s="224"/>
      <c r="R136" s="224"/>
      <c r="S136" s="224"/>
    </row>
    <row r="137" spans="9:19">
      <c r="I137" s="224"/>
      <c r="J137" s="224"/>
      <c r="L137" s="224"/>
      <c r="M137" s="224"/>
      <c r="N137" s="224"/>
      <c r="O137" s="224"/>
      <c r="P137" s="224"/>
      <c r="Q137" s="224"/>
      <c r="R137" s="224"/>
      <c r="S137" s="224"/>
    </row>
    <row r="138" spans="9:19">
      <c r="I138" s="224"/>
      <c r="J138" s="224"/>
      <c r="L138" s="224"/>
      <c r="M138" s="224"/>
      <c r="N138" s="224"/>
      <c r="O138" s="224"/>
      <c r="P138" s="224"/>
      <c r="Q138" s="224"/>
      <c r="R138" s="224"/>
      <c r="S138" s="224"/>
    </row>
    <row r="139" spans="9:19">
      <c r="I139" s="224"/>
      <c r="J139" s="224"/>
      <c r="L139" s="224"/>
      <c r="M139" s="224"/>
      <c r="N139" s="224"/>
      <c r="O139" s="224"/>
      <c r="P139" s="224"/>
      <c r="Q139" s="224"/>
      <c r="R139" s="224"/>
      <c r="S139" s="224"/>
    </row>
    <row r="140" spans="9:19">
      <c r="I140" s="224"/>
      <c r="J140" s="224"/>
      <c r="L140" s="224"/>
      <c r="M140" s="224"/>
      <c r="N140" s="224"/>
      <c r="O140" s="224"/>
      <c r="P140" s="224"/>
      <c r="Q140" s="224"/>
      <c r="R140" s="224"/>
      <c r="S140" s="224"/>
    </row>
    <row r="141" spans="9:19">
      <c r="I141" s="224"/>
      <c r="J141" s="224"/>
      <c r="L141" s="224"/>
      <c r="M141" s="224"/>
      <c r="N141" s="224"/>
      <c r="O141" s="224"/>
      <c r="P141" s="224"/>
      <c r="Q141" s="224"/>
      <c r="R141" s="224"/>
      <c r="S141" s="224"/>
    </row>
    <row r="142" spans="9:19">
      <c r="I142" s="224"/>
      <c r="J142" s="224"/>
      <c r="L142" s="224"/>
      <c r="M142" s="224"/>
      <c r="N142" s="224"/>
      <c r="O142" s="224"/>
      <c r="P142" s="224"/>
      <c r="Q142" s="224"/>
      <c r="R142" s="224"/>
      <c r="S142" s="224"/>
    </row>
    <row r="143" spans="9:19">
      <c r="I143" s="224"/>
      <c r="J143" s="224"/>
      <c r="L143" s="224"/>
      <c r="M143" s="224"/>
      <c r="N143" s="224"/>
      <c r="O143" s="224"/>
      <c r="P143" s="224"/>
      <c r="Q143" s="224"/>
      <c r="R143" s="224"/>
      <c r="S143" s="224"/>
    </row>
    <row r="144" spans="9:19">
      <c r="I144" s="224"/>
      <c r="J144" s="224"/>
      <c r="L144" s="224"/>
      <c r="M144" s="224"/>
      <c r="N144" s="224"/>
      <c r="O144" s="224"/>
      <c r="P144" s="224"/>
      <c r="Q144" s="224"/>
      <c r="R144" s="224"/>
      <c r="S144" s="224"/>
    </row>
    <row r="145" spans="9:19">
      <c r="I145" s="224"/>
      <c r="J145" s="224"/>
      <c r="L145" s="224"/>
      <c r="M145" s="224"/>
      <c r="N145" s="224"/>
      <c r="O145" s="224"/>
      <c r="P145" s="224"/>
      <c r="Q145" s="224"/>
      <c r="R145" s="224"/>
      <c r="S145" s="224"/>
    </row>
    <row r="146" spans="9:19">
      <c r="I146" s="224"/>
      <c r="J146" s="224"/>
      <c r="L146" s="224"/>
      <c r="M146" s="224"/>
      <c r="N146" s="224"/>
      <c r="O146" s="224"/>
      <c r="P146" s="224"/>
      <c r="Q146" s="224"/>
      <c r="R146" s="224"/>
      <c r="S146" s="224"/>
    </row>
    <row r="147" spans="9:19">
      <c r="I147" s="224"/>
      <c r="J147" s="224"/>
      <c r="L147" s="224"/>
      <c r="M147" s="224"/>
      <c r="N147" s="224"/>
      <c r="O147" s="224"/>
      <c r="P147" s="224"/>
      <c r="Q147" s="224"/>
      <c r="R147" s="224"/>
      <c r="S147" s="224"/>
    </row>
    <row r="148" spans="9:19">
      <c r="I148" s="224"/>
      <c r="J148" s="224"/>
      <c r="L148" s="224"/>
      <c r="M148" s="224"/>
      <c r="N148" s="224"/>
      <c r="O148" s="224"/>
      <c r="P148" s="224"/>
      <c r="Q148" s="224"/>
      <c r="R148" s="224"/>
      <c r="S148" s="224"/>
    </row>
    <row r="149" spans="9:19">
      <c r="I149" s="224"/>
      <c r="J149" s="224"/>
      <c r="L149" s="224"/>
      <c r="M149" s="224"/>
      <c r="N149" s="224"/>
      <c r="O149" s="224"/>
      <c r="P149" s="224"/>
      <c r="Q149" s="224"/>
      <c r="R149" s="224"/>
      <c r="S149" s="224"/>
    </row>
    <row r="150" spans="9:19">
      <c r="I150" s="224"/>
      <c r="J150" s="224"/>
      <c r="L150" s="224"/>
      <c r="M150" s="224"/>
      <c r="N150" s="224"/>
      <c r="O150" s="224"/>
      <c r="P150" s="224"/>
      <c r="Q150" s="224"/>
      <c r="R150" s="224"/>
      <c r="S150" s="224"/>
    </row>
    <row r="151" spans="9:19">
      <c r="I151" s="224"/>
      <c r="J151" s="224"/>
      <c r="L151" s="224"/>
      <c r="M151" s="224"/>
      <c r="N151" s="224"/>
      <c r="O151" s="224"/>
      <c r="P151" s="224"/>
      <c r="Q151" s="224"/>
      <c r="R151" s="224"/>
      <c r="S151" s="224"/>
    </row>
    <row r="152" spans="9:19">
      <c r="I152" s="224"/>
      <c r="J152" s="224"/>
      <c r="L152" s="224"/>
      <c r="M152" s="224"/>
      <c r="N152" s="224"/>
      <c r="O152" s="224"/>
      <c r="P152" s="224"/>
      <c r="Q152" s="224"/>
      <c r="R152" s="224"/>
      <c r="S152" s="224"/>
    </row>
    <row r="153" spans="9:19">
      <c r="I153" s="224"/>
      <c r="J153" s="224"/>
      <c r="L153" s="224"/>
      <c r="M153" s="224"/>
      <c r="N153" s="224"/>
      <c r="O153" s="224"/>
      <c r="P153" s="224"/>
      <c r="Q153" s="224"/>
      <c r="R153" s="224"/>
      <c r="S153" s="224"/>
    </row>
    <row r="154" spans="9:19">
      <c r="I154" s="224"/>
      <c r="J154" s="224"/>
      <c r="L154" s="224"/>
      <c r="M154" s="224"/>
      <c r="N154" s="224"/>
      <c r="O154" s="224"/>
      <c r="P154" s="224"/>
      <c r="Q154" s="224"/>
      <c r="R154" s="224"/>
      <c r="S154" s="224"/>
    </row>
    <row r="155" spans="9:19">
      <c r="I155" s="224"/>
      <c r="J155" s="224"/>
      <c r="L155" s="224"/>
      <c r="M155" s="224"/>
      <c r="N155" s="224"/>
      <c r="O155" s="224"/>
      <c r="P155" s="224"/>
      <c r="Q155" s="224"/>
      <c r="R155" s="224"/>
      <c r="S155" s="224"/>
    </row>
    <row r="156" spans="9:19">
      <c r="I156" s="224"/>
      <c r="J156" s="224"/>
      <c r="L156" s="224"/>
      <c r="M156" s="224"/>
      <c r="N156" s="224"/>
      <c r="O156" s="224"/>
      <c r="P156" s="224"/>
      <c r="Q156" s="224"/>
      <c r="R156" s="224"/>
      <c r="S156" s="224"/>
    </row>
    <row r="157" spans="9:19">
      <c r="I157" s="224"/>
      <c r="J157" s="224"/>
      <c r="L157" s="224"/>
      <c r="M157" s="224"/>
      <c r="N157" s="224"/>
      <c r="O157" s="224"/>
      <c r="P157" s="224"/>
      <c r="Q157" s="224"/>
      <c r="R157" s="224"/>
      <c r="S157" s="224"/>
    </row>
    <row r="158" spans="9:19">
      <c r="I158" s="224"/>
      <c r="J158" s="224"/>
      <c r="L158" s="224"/>
      <c r="M158" s="224"/>
      <c r="N158" s="224"/>
      <c r="O158" s="224"/>
      <c r="P158" s="224"/>
      <c r="Q158" s="224"/>
      <c r="R158" s="224"/>
      <c r="S158" s="224"/>
    </row>
    <row r="159" spans="9:19">
      <c r="I159" s="224"/>
      <c r="J159" s="224"/>
      <c r="L159" s="224"/>
      <c r="M159" s="224"/>
      <c r="N159" s="224"/>
      <c r="O159" s="224"/>
      <c r="P159" s="224"/>
      <c r="Q159" s="224"/>
      <c r="R159" s="224"/>
      <c r="S159" s="224"/>
    </row>
    <row r="160" spans="9:19">
      <c r="I160" s="224"/>
      <c r="J160" s="224"/>
      <c r="L160" s="224"/>
      <c r="M160" s="224"/>
      <c r="N160" s="224"/>
      <c r="O160" s="224"/>
      <c r="P160" s="224"/>
      <c r="Q160" s="224"/>
      <c r="R160" s="224"/>
      <c r="S160" s="224"/>
    </row>
    <row r="161" spans="9:19">
      <c r="I161" s="224"/>
      <c r="J161" s="224"/>
      <c r="L161" s="224"/>
      <c r="M161" s="224"/>
      <c r="N161" s="224"/>
      <c r="O161" s="224"/>
      <c r="P161" s="224"/>
      <c r="Q161" s="224"/>
      <c r="R161" s="224"/>
      <c r="S161" s="224"/>
    </row>
    <row r="162" spans="9:19">
      <c r="I162" s="224"/>
      <c r="J162" s="224"/>
      <c r="L162" s="224"/>
      <c r="M162" s="224"/>
      <c r="N162" s="224"/>
      <c r="O162" s="224"/>
      <c r="P162" s="224"/>
      <c r="Q162" s="224"/>
      <c r="R162" s="224"/>
      <c r="S162" s="224"/>
    </row>
    <row r="163" spans="9:19">
      <c r="I163" s="224"/>
      <c r="J163" s="224"/>
      <c r="L163" s="224"/>
      <c r="M163" s="224"/>
      <c r="N163" s="224"/>
      <c r="O163" s="224"/>
      <c r="P163" s="224"/>
      <c r="Q163" s="224"/>
      <c r="R163" s="224"/>
      <c r="S163" s="224"/>
    </row>
    <row r="164" spans="9:19">
      <c r="I164" s="224"/>
      <c r="J164" s="224"/>
      <c r="L164" s="224"/>
      <c r="M164" s="224"/>
      <c r="N164" s="224"/>
      <c r="O164" s="224"/>
      <c r="P164" s="224"/>
      <c r="Q164" s="224"/>
      <c r="R164" s="224"/>
      <c r="S164" s="224"/>
    </row>
    <row r="165" spans="9:19">
      <c r="I165" s="224"/>
      <c r="J165" s="224"/>
      <c r="L165" s="224"/>
      <c r="M165" s="224"/>
      <c r="N165" s="224"/>
      <c r="O165" s="224"/>
      <c r="P165" s="224"/>
      <c r="Q165" s="224"/>
      <c r="R165" s="224"/>
      <c r="S165" s="224"/>
    </row>
    <row r="166" spans="9:19">
      <c r="I166" s="224"/>
      <c r="J166" s="224"/>
      <c r="L166" s="224"/>
      <c r="M166" s="224"/>
      <c r="N166" s="224"/>
      <c r="O166" s="224"/>
      <c r="P166" s="224"/>
      <c r="Q166" s="224"/>
      <c r="R166" s="224"/>
      <c r="S166" s="224"/>
    </row>
    <row r="167" spans="9:19">
      <c r="I167" s="224"/>
      <c r="J167" s="224"/>
      <c r="L167" s="224"/>
      <c r="M167" s="224"/>
      <c r="N167" s="224"/>
      <c r="O167" s="224"/>
      <c r="P167" s="224"/>
      <c r="Q167" s="224"/>
      <c r="R167" s="224"/>
      <c r="S167" s="224"/>
    </row>
    <row r="168" spans="9:19">
      <c r="I168" s="224"/>
      <c r="J168" s="224"/>
      <c r="L168" s="224"/>
      <c r="M168" s="224"/>
      <c r="N168" s="224"/>
      <c r="O168" s="224"/>
      <c r="P168" s="224"/>
      <c r="Q168" s="224"/>
      <c r="R168" s="224"/>
      <c r="S168" s="224"/>
    </row>
    <row r="169" spans="9:19">
      <c r="I169" s="224"/>
      <c r="J169" s="224"/>
      <c r="L169" s="224"/>
      <c r="M169" s="224"/>
      <c r="N169" s="224"/>
      <c r="O169" s="224"/>
      <c r="P169" s="224"/>
      <c r="Q169" s="224"/>
      <c r="R169" s="224"/>
      <c r="S169" s="224"/>
    </row>
    <row r="170" spans="9:19">
      <c r="I170" s="224"/>
      <c r="J170" s="224"/>
      <c r="L170" s="224"/>
      <c r="M170" s="224"/>
      <c r="N170" s="224"/>
      <c r="O170" s="224"/>
      <c r="P170" s="224"/>
      <c r="Q170" s="224"/>
      <c r="R170" s="224"/>
      <c r="S170" s="224"/>
    </row>
    <row r="171" spans="9:19">
      <c r="I171" s="224"/>
      <c r="J171" s="224"/>
      <c r="L171" s="224"/>
      <c r="M171" s="224"/>
      <c r="N171" s="224"/>
      <c r="O171" s="224"/>
      <c r="P171" s="224"/>
      <c r="Q171" s="224"/>
      <c r="R171" s="224"/>
      <c r="S171" s="224"/>
    </row>
    <row r="172" spans="9:19">
      <c r="I172" s="224"/>
      <c r="J172" s="224"/>
      <c r="L172" s="224"/>
      <c r="M172" s="224"/>
      <c r="N172" s="224"/>
      <c r="O172" s="224"/>
      <c r="P172" s="224"/>
      <c r="Q172" s="224"/>
      <c r="R172" s="224"/>
      <c r="S172" s="224"/>
    </row>
    <row r="173" spans="9:19">
      <c r="I173" s="224"/>
      <c r="J173" s="224"/>
      <c r="L173" s="224"/>
      <c r="M173" s="224"/>
      <c r="N173" s="224"/>
      <c r="O173" s="224"/>
      <c r="P173" s="224"/>
      <c r="Q173" s="224"/>
      <c r="R173" s="224"/>
      <c r="S173" s="224"/>
    </row>
    <row r="174" spans="9:19">
      <c r="I174" s="224"/>
      <c r="J174" s="224"/>
      <c r="L174" s="224"/>
      <c r="M174" s="224"/>
      <c r="N174" s="224"/>
      <c r="O174" s="224"/>
      <c r="P174" s="224"/>
      <c r="Q174" s="224"/>
      <c r="R174" s="224"/>
      <c r="S174" s="224"/>
    </row>
    <row r="175" spans="9:19">
      <c r="I175" s="224"/>
      <c r="J175" s="224"/>
      <c r="L175" s="224"/>
      <c r="M175" s="224"/>
      <c r="N175" s="224"/>
      <c r="O175" s="224"/>
      <c r="P175" s="224"/>
      <c r="Q175" s="224"/>
      <c r="R175" s="224"/>
      <c r="S175" s="224"/>
    </row>
    <row r="176" spans="9:19">
      <c r="I176" s="224"/>
      <c r="J176" s="224"/>
      <c r="L176" s="224"/>
      <c r="M176" s="224"/>
      <c r="N176" s="224"/>
      <c r="O176" s="224"/>
      <c r="P176" s="224"/>
      <c r="Q176" s="224"/>
      <c r="R176" s="224"/>
      <c r="S176" s="224"/>
    </row>
    <row r="177" spans="9:19">
      <c r="I177" s="224"/>
      <c r="J177" s="224"/>
      <c r="L177" s="224"/>
      <c r="M177" s="224"/>
      <c r="N177" s="224"/>
      <c r="O177" s="224"/>
      <c r="P177" s="224"/>
      <c r="Q177" s="224"/>
      <c r="R177" s="224"/>
      <c r="S177" s="224"/>
    </row>
    <row r="178" spans="9:19">
      <c r="I178" s="224"/>
      <c r="J178" s="224"/>
      <c r="L178" s="224"/>
      <c r="M178" s="224"/>
      <c r="N178" s="224"/>
      <c r="O178" s="224"/>
      <c r="P178" s="224"/>
      <c r="Q178" s="224"/>
      <c r="R178" s="224"/>
      <c r="S178" s="224"/>
    </row>
    <row r="179" spans="9:19">
      <c r="I179" s="224"/>
      <c r="J179" s="224"/>
      <c r="L179" s="224"/>
      <c r="M179" s="224"/>
      <c r="N179" s="224"/>
      <c r="O179" s="224"/>
      <c r="P179" s="224"/>
      <c r="Q179" s="224"/>
      <c r="R179" s="224"/>
      <c r="S179" s="224"/>
    </row>
    <row r="180" spans="9:19">
      <c r="I180" s="224"/>
      <c r="J180" s="224"/>
      <c r="L180" s="224"/>
      <c r="M180" s="224"/>
      <c r="N180" s="224"/>
      <c r="O180" s="224"/>
      <c r="P180" s="224"/>
      <c r="Q180" s="224"/>
      <c r="R180" s="224"/>
      <c r="S180" s="224"/>
    </row>
    <row r="181" spans="9:19">
      <c r="I181" s="224"/>
      <c r="J181" s="224"/>
      <c r="L181" s="224"/>
      <c r="M181" s="224"/>
      <c r="N181" s="224"/>
      <c r="O181" s="224"/>
      <c r="P181" s="224"/>
      <c r="Q181" s="224"/>
      <c r="R181" s="224"/>
      <c r="S181" s="224"/>
    </row>
    <row r="182" spans="9:19">
      <c r="I182" s="224"/>
      <c r="J182" s="224"/>
      <c r="L182" s="224"/>
      <c r="M182" s="224"/>
      <c r="N182" s="224"/>
      <c r="O182" s="224"/>
      <c r="P182" s="224"/>
      <c r="Q182" s="224"/>
      <c r="R182" s="224"/>
      <c r="S182" s="224"/>
    </row>
    <row r="183" spans="9:19">
      <c r="I183" s="224"/>
      <c r="J183" s="224"/>
      <c r="L183" s="224"/>
      <c r="M183" s="224"/>
      <c r="N183" s="224"/>
      <c r="O183" s="224"/>
      <c r="P183" s="224"/>
      <c r="Q183" s="224"/>
      <c r="R183" s="224"/>
      <c r="S183" s="224"/>
    </row>
    <row r="184" spans="9:19">
      <c r="I184" s="224"/>
      <c r="J184" s="224"/>
      <c r="L184" s="224"/>
      <c r="M184" s="224"/>
      <c r="N184" s="224"/>
      <c r="O184" s="224"/>
      <c r="P184" s="224"/>
      <c r="Q184" s="224"/>
      <c r="R184" s="224"/>
      <c r="S184" s="224"/>
    </row>
    <row r="185" spans="9:19">
      <c r="I185" s="224"/>
      <c r="J185" s="224"/>
      <c r="L185" s="224"/>
      <c r="M185" s="224"/>
      <c r="N185" s="224"/>
      <c r="O185" s="224"/>
      <c r="P185" s="224"/>
      <c r="Q185" s="224"/>
      <c r="R185" s="224"/>
      <c r="S185" s="224"/>
    </row>
    <row r="186" spans="9:19">
      <c r="I186" s="224"/>
      <c r="J186" s="224"/>
      <c r="L186" s="224"/>
      <c r="M186" s="224"/>
      <c r="N186" s="224"/>
      <c r="O186" s="224"/>
      <c r="P186" s="224"/>
      <c r="Q186" s="224"/>
      <c r="R186" s="224"/>
      <c r="S186" s="224"/>
    </row>
    <row r="187" spans="9:19">
      <c r="I187" s="224"/>
      <c r="J187" s="224"/>
      <c r="L187" s="224"/>
      <c r="M187" s="224"/>
      <c r="N187" s="224"/>
      <c r="O187" s="224"/>
      <c r="P187" s="224"/>
      <c r="Q187" s="224"/>
      <c r="R187" s="224"/>
      <c r="S187" s="224"/>
    </row>
    <row r="188" spans="9:19">
      <c r="I188" s="224"/>
      <c r="J188" s="224"/>
      <c r="L188" s="224"/>
      <c r="M188" s="224"/>
      <c r="N188" s="224"/>
      <c r="O188" s="224"/>
      <c r="P188" s="224"/>
      <c r="Q188" s="224"/>
      <c r="R188" s="224"/>
      <c r="S188" s="224"/>
    </row>
    <row r="189" spans="9:19">
      <c r="I189" s="224"/>
      <c r="J189" s="224"/>
      <c r="L189" s="224"/>
      <c r="M189" s="224"/>
      <c r="N189" s="224"/>
      <c r="O189" s="224"/>
      <c r="P189" s="224"/>
      <c r="Q189" s="224"/>
      <c r="R189" s="224"/>
      <c r="S189" s="224"/>
    </row>
    <row r="190" spans="9:19">
      <c r="I190" s="224"/>
      <c r="J190" s="224"/>
      <c r="L190" s="224"/>
      <c r="M190" s="224"/>
      <c r="N190" s="224"/>
      <c r="O190" s="224"/>
      <c r="P190" s="224"/>
      <c r="Q190" s="224"/>
      <c r="R190" s="224"/>
      <c r="S190" s="224"/>
    </row>
    <row r="191" spans="9:19">
      <c r="I191" s="224"/>
      <c r="J191" s="224"/>
      <c r="L191" s="224"/>
      <c r="M191" s="224"/>
      <c r="N191" s="224"/>
      <c r="O191" s="224"/>
      <c r="P191" s="224"/>
      <c r="Q191" s="224"/>
      <c r="R191" s="224"/>
      <c r="S191" s="224"/>
    </row>
    <row r="192" spans="9:19">
      <c r="I192" s="224"/>
      <c r="J192" s="224"/>
      <c r="L192" s="224"/>
      <c r="M192" s="224"/>
      <c r="N192" s="224"/>
      <c r="O192" s="224"/>
      <c r="P192" s="224"/>
      <c r="Q192" s="224"/>
      <c r="R192" s="224"/>
      <c r="S192" s="224"/>
    </row>
    <row r="193" spans="9:19">
      <c r="I193" s="224"/>
      <c r="J193" s="224"/>
      <c r="L193" s="224"/>
      <c r="M193" s="224"/>
      <c r="N193" s="224"/>
      <c r="O193" s="224"/>
      <c r="P193" s="224"/>
      <c r="Q193" s="224"/>
      <c r="R193" s="224"/>
      <c r="S193" s="224"/>
    </row>
    <row r="194" spans="9:19">
      <c r="I194" s="224"/>
      <c r="J194" s="224"/>
      <c r="L194" s="224"/>
      <c r="M194" s="224"/>
      <c r="N194" s="224"/>
      <c r="O194" s="224"/>
      <c r="P194" s="224"/>
      <c r="Q194" s="224"/>
      <c r="R194" s="224"/>
      <c r="S194" s="224"/>
    </row>
    <row r="195" spans="9:19">
      <c r="I195" s="224"/>
      <c r="J195" s="224"/>
      <c r="L195" s="224"/>
      <c r="M195" s="224"/>
      <c r="N195" s="224"/>
      <c r="O195" s="224"/>
      <c r="P195" s="224"/>
      <c r="Q195" s="224"/>
      <c r="R195" s="224"/>
      <c r="S195" s="224"/>
    </row>
    <row r="196" spans="9:19">
      <c r="I196" s="224"/>
      <c r="J196" s="224"/>
      <c r="L196" s="224"/>
      <c r="M196" s="224"/>
      <c r="N196" s="224"/>
      <c r="O196" s="224"/>
      <c r="P196" s="224"/>
      <c r="Q196" s="224"/>
      <c r="R196" s="224"/>
      <c r="S196" s="224"/>
    </row>
    <row r="197" spans="9:19">
      <c r="I197" s="224"/>
      <c r="J197" s="224"/>
      <c r="L197" s="224"/>
      <c r="M197" s="224"/>
      <c r="N197" s="224"/>
      <c r="O197" s="224"/>
      <c r="P197" s="224"/>
      <c r="Q197" s="224"/>
      <c r="R197" s="224"/>
      <c r="S197" s="224"/>
    </row>
    <row r="198" spans="9:19">
      <c r="I198" s="224"/>
      <c r="J198" s="224"/>
      <c r="L198" s="224"/>
      <c r="M198" s="224"/>
      <c r="N198" s="224"/>
      <c r="O198" s="224"/>
      <c r="P198" s="224"/>
      <c r="Q198" s="224"/>
      <c r="R198" s="224"/>
      <c r="S198" s="224"/>
    </row>
    <row r="199" spans="9:19">
      <c r="I199" s="224"/>
      <c r="J199" s="224"/>
      <c r="L199" s="224"/>
      <c r="M199" s="224"/>
      <c r="N199" s="224"/>
      <c r="O199" s="224"/>
      <c r="P199" s="224"/>
      <c r="Q199" s="224"/>
      <c r="R199" s="224"/>
      <c r="S199" s="224"/>
    </row>
    <row r="200" spans="9:19">
      <c r="I200" s="224"/>
      <c r="J200" s="224"/>
      <c r="L200" s="224"/>
      <c r="M200" s="224"/>
      <c r="N200" s="224"/>
      <c r="O200" s="224"/>
      <c r="P200" s="224"/>
      <c r="Q200" s="224"/>
      <c r="R200" s="224"/>
      <c r="S200" s="224"/>
    </row>
    <row r="201" spans="9:19">
      <c r="I201" s="224"/>
      <c r="J201" s="224"/>
      <c r="L201" s="224"/>
      <c r="M201" s="224"/>
      <c r="N201" s="224"/>
      <c r="O201" s="224"/>
      <c r="P201" s="224"/>
      <c r="Q201" s="224"/>
      <c r="R201" s="224"/>
      <c r="S201" s="224"/>
    </row>
    <row r="202" spans="9:19">
      <c r="I202" s="224"/>
      <c r="J202" s="224"/>
      <c r="L202" s="224"/>
      <c r="M202" s="224"/>
      <c r="N202" s="224"/>
      <c r="O202" s="224"/>
      <c r="P202" s="224"/>
      <c r="Q202" s="224"/>
      <c r="R202" s="224"/>
      <c r="S202" s="224"/>
    </row>
    <row r="203" spans="9:19">
      <c r="I203" s="224"/>
      <c r="J203" s="224"/>
      <c r="L203" s="224"/>
      <c r="M203" s="224"/>
      <c r="N203" s="224"/>
      <c r="O203" s="224"/>
      <c r="P203" s="224"/>
      <c r="Q203" s="224"/>
      <c r="R203" s="224"/>
      <c r="S203" s="224"/>
    </row>
    <row r="204" spans="9:19">
      <c r="I204" s="224"/>
      <c r="J204" s="224"/>
      <c r="L204" s="224"/>
      <c r="M204" s="224"/>
      <c r="N204" s="224"/>
      <c r="O204" s="224"/>
      <c r="P204" s="224"/>
      <c r="Q204" s="224"/>
      <c r="R204" s="224"/>
      <c r="S204" s="224"/>
    </row>
    <row r="205" spans="9:19">
      <c r="I205" s="224"/>
      <c r="J205" s="224"/>
      <c r="L205" s="224"/>
      <c r="M205" s="224"/>
      <c r="N205" s="224"/>
      <c r="O205" s="224"/>
      <c r="P205" s="224"/>
      <c r="Q205" s="224"/>
      <c r="R205" s="224"/>
      <c r="S205" s="224"/>
    </row>
    <row r="206" spans="9:19">
      <c r="I206" s="224"/>
      <c r="J206" s="224"/>
      <c r="L206" s="224"/>
      <c r="M206" s="224"/>
      <c r="N206" s="224"/>
      <c r="O206" s="224"/>
      <c r="P206" s="224"/>
      <c r="Q206" s="224"/>
      <c r="R206" s="224"/>
      <c r="S206" s="224"/>
    </row>
    <row r="207" spans="9:19">
      <c r="I207" s="224"/>
      <c r="J207" s="224"/>
      <c r="L207" s="224"/>
      <c r="M207" s="224"/>
      <c r="N207" s="224"/>
      <c r="O207" s="224"/>
      <c r="P207" s="224"/>
      <c r="Q207" s="224"/>
      <c r="R207" s="224"/>
      <c r="S207" s="224"/>
    </row>
    <row r="208" spans="9:19">
      <c r="I208" s="224"/>
      <c r="J208" s="224"/>
      <c r="L208" s="224"/>
      <c r="M208" s="224"/>
      <c r="N208" s="224"/>
      <c r="O208" s="224"/>
      <c r="P208" s="224"/>
      <c r="Q208" s="224"/>
      <c r="R208" s="224"/>
      <c r="S208" s="224"/>
    </row>
    <row r="209" spans="9:19">
      <c r="I209" s="224"/>
      <c r="J209" s="224"/>
      <c r="L209" s="224"/>
      <c r="M209" s="224"/>
      <c r="N209" s="224"/>
      <c r="O209" s="224"/>
      <c r="P209" s="224"/>
      <c r="Q209" s="224"/>
      <c r="R209" s="224"/>
      <c r="S209" s="224"/>
    </row>
    <row r="210" spans="9:19">
      <c r="I210" s="224"/>
      <c r="J210" s="224"/>
      <c r="L210" s="224"/>
      <c r="M210" s="224"/>
      <c r="N210" s="224"/>
      <c r="O210" s="224"/>
      <c r="P210" s="224"/>
      <c r="Q210" s="224"/>
      <c r="R210" s="224"/>
      <c r="S210" s="224"/>
    </row>
    <row r="211" spans="9:19">
      <c r="I211" s="224"/>
      <c r="J211" s="224"/>
      <c r="L211" s="224"/>
      <c r="M211" s="224"/>
      <c r="N211" s="224"/>
      <c r="O211" s="224"/>
      <c r="P211" s="224"/>
      <c r="Q211" s="224"/>
      <c r="R211" s="224"/>
      <c r="S211" s="224"/>
    </row>
    <row r="212" spans="9:19">
      <c r="I212" s="224"/>
      <c r="J212" s="224"/>
      <c r="L212" s="224"/>
      <c r="M212" s="224"/>
      <c r="N212" s="224"/>
      <c r="O212" s="224"/>
      <c r="P212" s="224"/>
      <c r="Q212" s="224"/>
      <c r="R212" s="224"/>
      <c r="S212" s="224"/>
    </row>
    <row r="213" spans="9:19">
      <c r="I213" s="224"/>
      <c r="J213" s="224"/>
      <c r="L213" s="224"/>
      <c r="M213" s="224"/>
      <c r="N213" s="224"/>
      <c r="O213" s="224"/>
      <c r="P213" s="224"/>
      <c r="Q213" s="224"/>
      <c r="R213" s="224"/>
      <c r="S213" s="224"/>
    </row>
    <row r="214" spans="9:19">
      <c r="I214" s="224"/>
      <c r="J214" s="224"/>
      <c r="L214" s="224"/>
      <c r="M214" s="224"/>
      <c r="N214" s="224"/>
      <c r="O214" s="224"/>
      <c r="P214" s="224"/>
      <c r="Q214" s="224"/>
      <c r="R214" s="224"/>
      <c r="S214" s="224"/>
    </row>
    <row r="215" spans="9:19">
      <c r="I215" s="224"/>
      <c r="J215" s="224"/>
      <c r="L215" s="224"/>
      <c r="M215" s="224"/>
      <c r="N215" s="224"/>
      <c r="O215" s="224"/>
      <c r="P215" s="224"/>
      <c r="Q215" s="224"/>
      <c r="R215" s="224"/>
      <c r="S215" s="224"/>
    </row>
    <row r="216" spans="9:19">
      <c r="I216" s="224"/>
      <c r="J216" s="224"/>
      <c r="L216" s="224"/>
      <c r="M216" s="224"/>
      <c r="N216" s="224"/>
      <c r="O216" s="224"/>
      <c r="P216" s="224"/>
      <c r="Q216" s="224"/>
      <c r="R216" s="224"/>
      <c r="S216" s="224"/>
    </row>
    <row r="217" spans="9:19">
      <c r="I217" s="224"/>
      <c r="J217" s="224"/>
      <c r="L217" s="224"/>
      <c r="M217" s="224"/>
      <c r="N217" s="224"/>
      <c r="O217" s="224"/>
      <c r="P217" s="224"/>
      <c r="Q217" s="224"/>
      <c r="R217" s="224"/>
      <c r="S217" s="224"/>
    </row>
    <row r="218" spans="9:19">
      <c r="I218" s="224"/>
      <c r="J218" s="224"/>
      <c r="L218" s="224"/>
      <c r="M218" s="224"/>
      <c r="N218" s="224"/>
      <c r="O218" s="224"/>
      <c r="P218" s="224"/>
      <c r="Q218" s="224"/>
      <c r="R218" s="224"/>
      <c r="S218" s="224"/>
    </row>
    <row r="219" spans="9:19">
      <c r="I219" s="224"/>
      <c r="J219" s="224"/>
      <c r="L219" s="224"/>
      <c r="M219" s="224"/>
      <c r="N219" s="224"/>
      <c r="O219" s="224"/>
      <c r="P219" s="224"/>
      <c r="Q219" s="224"/>
      <c r="R219" s="224"/>
      <c r="S219" s="224"/>
    </row>
    <row r="220" spans="9:19">
      <c r="I220" s="224"/>
      <c r="J220" s="224"/>
      <c r="L220" s="224"/>
      <c r="M220" s="224"/>
      <c r="N220" s="224"/>
      <c r="O220" s="224"/>
      <c r="P220" s="224"/>
      <c r="Q220" s="224"/>
      <c r="R220" s="224"/>
      <c r="S220" s="224"/>
    </row>
    <row r="221" spans="9:19">
      <c r="I221" s="224"/>
      <c r="J221" s="224"/>
      <c r="L221" s="224"/>
      <c r="M221" s="224"/>
      <c r="N221" s="224"/>
      <c r="O221" s="224"/>
      <c r="P221" s="224"/>
      <c r="Q221" s="224"/>
      <c r="R221" s="224"/>
      <c r="S221" s="224"/>
    </row>
    <row r="222" spans="9:19">
      <c r="I222" s="224"/>
      <c r="J222" s="224"/>
      <c r="L222" s="224"/>
      <c r="M222" s="224"/>
      <c r="N222" s="224"/>
      <c r="O222" s="224"/>
      <c r="P222" s="224"/>
      <c r="Q222" s="224"/>
      <c r="R222" s="224"/>
      <c r="S222" s="224"/>
    </row>
    <row r="223" spans="9:19">
      <c r="I223" s="224"/>
      <c r="J223" s="224"/>
      <c r="L223" s="224"/>
      <c r="M223" s="224"/>
      <c r="N223" s="224"/>
      <c r="O223" s="224"/>
      <c r="P223" s="224"/>
      <c r="Q223" s="224"/>
      <c r="R223" s="224"/>
      <c r="S223" s="224"/>
    </row>
    <row r="224" spans="9:19">
      <c r="I224" s="224"/>
      <c r="J224" s="224"/>
      <c r="L224" s="224"/>
      <c r="M224" s="224"/>
      <c r="N224" s="224"/>
      <c r="O224" s="224"/>
      <c r="P224" s="224"/>
      <c r="Q224" s="224"/>
      <c r="R224" s="224"/>
      <c r="S224" s="224"/>
    </row>
    <row r="225" spans="9:19">
      <c r="I225" s="224"/>
      <c r="J225" s="224"/>
      <c r="L225" s="224"/>
      <c r="M225" s="224"/>
      <c r="N225" s="224"/>
      <c r="O225" s="224"/>
      <c r="P225" s="224"/>
      <c r="Q225" s="224"/>
      <c r="R225" s="224"/>
      <c r="S225" s="224"/>
    </row>
    <row r="226" spans="9:19">
      <c r="I226" s="224"/>
      <c r="J226" s="224"/>
      <c r="L226" s="224"/>
      <c r="M226" s="224"/>
      <c r="N226" s="224"/>
      <c r="O226" s="224"/>
      <c r="P226" s="224"/>
      <c r="Q226" s="224"/>
      <c r="R226" s="224"/>
      <c r="S226" s="224"/>
    </row>
    <row r="227" spans="9:19">
      <c r="I227" s="224"/>
      <c r="J227" s="224"/>
      <c r="L227" s="224"/>
      <c r="M227" s="224"/>
      <c r="N227" s="224"/>
      <c r="O227" s="224"/>
      <c r="P227" s="224"/>
      <c r="Q227" s="224"/>
      <c r="R227" s="224"/>
      <c r="S227" s="224"/>
    </row>
    <row r="228" spans="9:19">
      <c r="I228" s="224"/>
      <c r="J228" s="224"/>
      <c r="L228" s="224"/>
      <c r="M228" s="224"/>
      <c r="N228" s="224"/>
      <c r="O228" s="224"/>
      <c r="P228" s="224"/>
      <c r="Q228" s="224"/>
      <c r="R228" s="224"/>
      <c r="S228" s="224"/>
    </row>
    <row r="229" spans="9:19">
      <c r="I229" s="224"/>
      <c r="J229" s="224"/>
      <c r="L229" s="224"/>
      <c r="M229" s="224"/>
      <c r="N229" s="224"/>
      <c r="O229" s="224"/>
      <c r="P229" s="224"/>
      <c r="Q229" s="224"/>
      <c r="R229" s="224"/>
      <c r="S229" s="224"/>
    </row>
    <row r="230" spans="9:19">
      <c r="I230" s="224"/>
      <c r="J230" s="224"/>
      <c r="L230" s="224"/>
      <c r="M230" s="224"/>
      <c r="N230" s="224"/>
      <c r="O230" s="224"/>
      <c r="P230" s="224"/>
      <c r="Q230" s="224"/>
      <c r="R230" s="224"/>
      <c r="S230" s="224"/>
    </row>
    <row r="231" spans="9:19">
      <c r="I231" s="224"/>
      <c r="J231" s="224"/>
      <c r="L231" s="224"/>
      <c r="M231" s="224"/>
      <c r="N231" s="224"/>
      <c r="O231" s="224"/>
      <c r="P231" s="224"/>
      <c r="Q231" s="224"/>
      <c r="R231" s="224"/>
      <c r="S231" s="224"/>
    </row>
    <row r="232" spans="9:19">
      <c r="I232" s="224"/>
      <c r="J232" s="224"/>
      <c r="L232" s="224"/>
      <c r="M232" s="224"/>
      <c r="N232" s="224"/>
      <c r="O232" s="224"/>
      <c r="P232" s="224"/>
      <c r="Q232" s="224"/>
      <c r="R232" s="224"/>
      <c r="S232" s="224"/>
    </row>
    <row r="233" spans="9:19">
      <c r="I233" s="224"/>
      <c r="J233" s="224"/>
      <c r="L233" s="224"/>
      <c r="M233" s="224"/>
      <c r="N233" s="224"/>
      <c r="O233" s="224"/>
      <c r="P233" s="224"/>
      <c r="Q233" s="224"/>
      <c r="R233" s="224"/>
      <c r="S233" s="224"/>
    </row>
    <row r="234" spans="9:19">
      <c r="I234" s="224"/>
      <c r="J234" s="224"/>
      <c r="L234" s="224"/>
      <c r="M234" s="224"/>
      <c r="N234" s="224"/>
      <c r="O234" s="224"/>
      <c r="P234" s="224"/>
      <c r="Q234" s="224"/>
      <c r="R234" s="224"/>
      <c r="S234" s="224"/>
    </row>
    <row r="235" spans="9:19">
      <c r="I235" s="224"/>
      <c r="J235" s="224"/>
      <c r="L235" s="224"/>
      <c r="M235" s="224"/>
      <c r="N235" s="224"/>
      <c r="O235" s="224"/>
      <c r="P235" s="224"/>
      <c r="Q235" s="224"/>
      <c r="R235" s="224"/>
      <c r="S235" s="224"/>
    </row>
    <row r="236" spans="9:19">
      <c r="I236" s="224"/>
      <c r="J236" s="224"/>
      <c r="L236" s="224"/>
      <c r="M236" s="224"/>
      <c r="N236" s="224"/>
      <c r="O236" s="224"/>
      <c r="P236" s="224"/>
      <c r="Q236" s="224"/>
      <c r="R236" s="224"/>
      <c r="S236" s="224"/>
    </row>
    <row r="237" spans="9:19">
      <c r="I237" s="224"/>
      <c r="J237" s="224"/>
      <c r="L237" s="224"/>
      <c r="M237" s="224"/>
      <c r="N237" s="224"/>
      <c r="O237" s="224"/>
      <c r="P237" s="224"/>
      <c r="Q237" s="224"/>
      <c r="R237" s="224"/>
      <c r="S237" s="224"/>
    </row>
    <row r="238" spans="9:19">
      <c r="I238" s="224"/>
      <c r="J238" s="224"/>
      <c r="L238" s="224"/>
      <c r="M238" s="224"/>
      <c r="N238" s="224"/>
      <c r="O238" s="224"/>
      <c r="P238" s="224"/>
      <c r="Q238" s="224"/>
      <c r="R238" s="224"/>
      <c r="S238" s="224"/>
    </row>
    <row r="239" spans="9:19">
      <c r="I239" s="224"/>
      <c r="J239" s="224"/>
      <c r="L239" s="224"/>
      <c r="M239" s="224"/>
      <c r="N239" s="224"/>
      <c r="O239" s="224"/>
      <c r="P239" s="224"/>
      <c r="Q239" s="224"/>
      <c r="R239" s="224"/>
      <c r="S239" s="224"/>
    </row>
    <row r="240" spans="9:19">
      <c r="I240" s="224"/>
      <c r="J240" s="224"/>
      <c r="L240" s="224"/>
      <c r="M240" s="224"/>
      <c r="N240" s="224"/>
      <c r="O240" s="224"/>
      <c r="P240" s="224"/>
      <c r="Q240" s="224"/>
      <c r="R240" s="224"/>
      <c r="S240" s="224"/>
    </row>
    <row r="241" spans="9:19">
      <c r="I241" s="224"/>
      <c r="J241" s="224"/>
      <c r="L241" s="224"/>
      <c r="M241" s="224"/>
      <c r="N241" s="224"/>
      <c r="O241" s="224"/>
      <c r="P241" s="224"/>
      <c r="Q241" s="224"/>
      <c r="R241" s="224"/>
      <c r="S241" s="224"/>
    </row>
    <row r="242" spans="9:19">
      <c r="I242" s="224"/>
      <c r="J242" s="224"/>
      <c r="L242" s="224"/>
      <c r="M242" s="224"/>
      <c r="N242" s="224"/>
      <c r="O242" s="224"/>
      <c r="P242" s="224"/>
      <c r="Q242" s="224"/>
      <c r="R242" s="224"/>
      <c r="S242" s="224"/>
    </row>
    <row r="243" spans="9:19">
      <c r="I243" s="224"/>
      <c r="J243" s="224"/>
      <c r="L243" s="224"/>
      <c r="M243" s="224"/>
      <c r="N243" s="224"/>
      <c r="O243" s="224"/>
      <c r="P243" s="224"/>
      <c r="Q243" s="224"/>
      <c r="R243" s="224"/>
      <c r="S243" s="224"/>
    </row>
    <row r="244" spans="9:19">
      <c r="I244" s="224"/>
      <c r="J244" s="224"/>
      <c r="L244" s="224"/>
      <c r="M244" s="224"/>
      <c r="N244" s="224"/>
      <c r="O244" s="224"/>
      <c r="P244" s="224"/>
      <c r="Q244" s="224"/>
      <c r="R244" s="224"/>
      <c r="S244" s="224"/>
    </row>
    <row r="245" spans="9:19">
      <c r="I245" s="224"/>
      <c r="J245" s="224"/>
      <c r="L245" s="224"/>
      <c r="M245" s="224"/>
      <c r="N245" s="224"/>
      <c r="O245" s="224"/>
      <c r="P245" s="224"/>
      <c r="Q245" s="224"/>
      <c r="R245" s="224"/>
      <c r="S245" s="224"/>
    </row>
    <row r="246" spans="9:19">
      <c r="I246" s="224"/>
      <c r="J246" s="224"/>
      <c r="L246" s="224"/>
      <c r="M246" s="224"/>
      <c r="N246" s="224"/>
      <c r="O246" s="224"/>
      <c r="P246" s="224"/>
      <c r="Q246" s="224"/>
      <c r="R246" s="224"/>
      <c r="S246" s="224"/>
    </row>
    <row r="247" spans="9:19">
      <c r="I247" s="224"/>
      <c r="J247" s="224"/>
      <c r="L247" s="224"/>
      <c r="M247" s="224"/>
      <c r="N247" s="224"/>
      <c r="O247" s="224"/>
      <c r="P247" s="224"/>
      <c r="Q247" s="224"/>
      <c r="R247" s="224"/>
      <c r="S247" s="224"/>
    </row>
    <row r="248" spans="9:19">
      <c r="I248" s="224"/>
      <c r="J248" s="224"/>
      <c r="L248" s="224"/>
      <c r="M248" s="224"/>
      <c r="N248" s="224"/>
      <c r="O248" s="224"/>
      <c r="P248" s="224"/>
      <c r="Q248" s="224"/>
      <c r="R248" s="224"/>
      <c r="S248" s="224"/>
    </row>
    <row r="249" spans="9:19">
      <c r="I249" s="224"/>
      <c r="J249" s="224"/>
      <c r="L249" s="224"/>
      <c r="M249" s="224"/>
      <c r="N249" s="224"/>
      <c r="O249" s="224"/>
      <c r="P249" s="224"/>
      <c r="Q249" s="224"/>
      <c r="R249" s="224"/>
      <c r="S249" s="224"/>
    </row>
    <row r="250" spans="9:19">
      <c r="I250" s="224"/>
      <c r="J250" s="224"/>
      <c r="L250" s="224"/>
      <c r="M250" s="224"/>
      <c r="N250" s="224"/>
      <c r="O250" s="224"/>
      <c r="P250" s="224"/>
      <c r="Q250" s="224"/>
      <c r="R250" s="224"/>
      <c r="S250" s="224"/>
    </row>
    <row r="251" spans="9:19">
      <c r="I251" s="224"/>
      <c r="J251" s="224"/>
      <c r="L251" s="224"/>
      <c r="M251" s="224"/>
      <c r="N251" s="224"/>
      <c r="O251" s="224"/>
      <c r="P251" s="224"/>
      <c r="Q251" s="224"/>
      <c r="R251" s="224"/>
      <c r="S251" s="224"/>
    </row>
    <row r="252" spans="9:19">
      <c r="I252" s="224"/>
      <c r="J252" s="224"/>
      <c r="L252" s="224"/>
      <c r="M252" s="224"/>
      <c r="N252" s="224"/>
      <c r="O252" s="224"/>
      <c r="P252" s="224"/>
      <c r="Q252" s="224"/>
      <c r="R252" s="224"/>
      <c r="S252" s="224"/>
    </row>
    <row r="253" spans="9:19">
      <c r="I253" s="224"/>
      <c r="J253" s="224"/>
      <c r="L253" s="224"/>
      <c r="M253" s="224"/>
      <c r="N253" s="224"/>
      <c r="O253" s="224"/>
      <c r="P253" s="224"/>
      <c r="Q253" s="224"/>
      <c r="R253" s="224"/>
      <c r="S253" s="224"/>
    </row>
    <row r="254" spans="9:19">
      <c r="I254" s="224"/>
      <c r="J254" s="224"/>
      <c r="L254" s="224"/>
      <c r="M254" s="224"/>
      <c r="N254" s="224"/>
      <c r="O254" s="224"/>
      <c r="P254" s="224"/>
      <c r="Q254" s="224"/>
      <c r="R254" s="224"/>
      <c r="S254" s="224"/>
    </row>
    <row r="255" spans="9:19">
      <c r="I255" s="224"/>
      <c r="J255" s="224"/>
      <c r="L255" s="224"/>
      <c r="M255" s="224"/>
      <c r="N255" s="224"/>
      <c r="O255" s="224"/>
      <c r="P255" s="224"/>
      <c r="Q255" s="224"/>
      <c r="R255" s="224"/>
      <c r="S255" s="224"/>
    </row>
    <row r="256" spans="9:19">
      <c r="I256" s="224"/>
      <c r="J256" s="224"/>
      <c r="L256" s="224"/>
      <c r="M256" s="224"/>
      <c r="N256" s="224"/>
      <c r="O256" s="224"/>
      <c r="P256" s="224"/>
      <c r="Q256" s="224"/>
      <c r="R256" s="224"/>
      <c r="S256" s="224"/>
    </row>
    <row r="257" spans="9:19">
      <c r="I257" s="224"/>
      <c r="J257" s="224"/>
      <c r="L257" s="224"/>
      <c r="M257" s="224"/>
      <c r="N257" s="224"/>
      <c r="O257" s="224"/>
      <c r="P257" s="224"/>
      <c r="Q257" s="224"/>
      <c r="R257" s="224"/>
      <c r="S257" s="224"/>
    </row>
    <row r="258" spans="9:19">
      <c r="I258" s="224"/>
      <c r="J258" s="224"/>
      <c r="L258" s="224"/>
      <c r="M258" s="224"/>
      <c r="N258" s="224"/>
      <c r="O258" s="224"/>
      <c r="P258" s="224"/>
      <c r="Q258" s="224"/>
      <c r="R258" s="224"/>
      <c r="S258" s="224"/>
    </row>
    <row r="259" spans="9:19">
      <c r="I259" s="224"/>
      <c r="J259" s="224"/>
      <c r="L259" s="224"/>
      <c r="M259" s="224"/>
      <c r="N259" s="224"/>
      <c r="O259" s="224"/>
      <c r="P259" s="224"/>
      <c r="Q259" s="224"/>
      <c r="R259" s="224"/>
      <c r="S259" s="224"/>
    </row>
    <row r="260" spans="9:19">
      <c r="I260" s="224"/>
      <c r="J260" s="224"/>
      <c r="L260" s="224"/>
      <c r="M260" s="224"/>
      <c r="N260" s="224"/>
      <c r="O260" s="224"/>
      <c r="P260" s="224"/>
      <c r="Q260" s="224"/>
      <c r="R260" s="224"/>
      <c r="S260" s="224"/>
    </row>
    <row r="261" spans="9:19">
      <c r="I261" s="224"/>
      <c r="J261" s="224"/>
      <c r="L261" s="224"/>
      <c r="M261" s="224"/>
      <c r="N261" s="224"/>
      <c r="O261" s="224"/>
      <c r="P261" s="224"/>
      <c r="Q261" s="224"/>
      <c r="R261" s="224"/>
      <c r="S261" s="224"/>
    </row>
    <row r="262" spans="9:19">
      <c r="I262" s="224"/>
      <c r="J262" s="224"/>
      <c r="L262" s="224"/>
      <c r="M262" s="224"/>
      <c r="N262" s="224"/>
      <c r="O262" s="224"/>
      <c r="P262" s="224"/>
      <c r="Q262" s="224"/>
      <c r="R262" s="224"/>
      <c r="S262" s="224"/>
    </row>
    <row r="263" spans="9:19">
      <c r="I263" s="224"/>
      <c r="J263" s="224"/>
      <c r="L263" s="224"/>
      <c r="M263" s="224"/>
      <c r="N263" s="224"/>
      <c r="O263" s="224"/>
      <c r="P263" s="224"/>
      <c r="Q263" s="224"/>
      <c r="R263" s="224"/>
      <c r="S263" s="224"/>
    </row>
    <row r="264" spans="9:19">
      <c r="I264" s="224"/>
      <c r="J264" s="224"/>
      <c r="L264" s="224"/>
      <c r="M264" s="224"/>
      <c r="N264" s="224"/>
      <c r="O264" s="224"/>
      <c r="P264" s="224"/>
      <c r="Q264" s="224"/>
      <c r="R264" s="224"/>
      <c r="S264" s="224"/>
    </row>
    <row r="265" spans="9:19">
      <c r="I265" s="224"/>
      <c r="J265" s="224"/>
      <c r="L265" s="224"/>
      <c r="M265" s="224"/>
      <c r="N265" s="224"/>
      <c r="O265" s="224"/>
      <c r="P265" s="224"/>
      <c r="Q265" s="224"/>
      <c r="R265" s="224"/>
      <c r="S265" s="224"/>
    </row>
    <row r="266" spans="9:19">
      <c r="I266" s="224"/>
      <c r="J266" s="224"/>
      <c r="L266" s="224"/>
      <c r="M266" s="224"/>
      <c r="N266" s="224"/>
      <c r="O266" s="224"/>
      <c r="P266" s="224"/>
      <c r="Q266" s="224"/>
      <c r="R266" s="224"/>
      <c r="S266" s="224"/>
    </row>
    <row r="267" spans="9:19">
      <c r="I267" s="224"/>
      <c r="J267" s="224"/>
      <c r="L267" s="224"/>
      <c r="M267" s="224"/>
      <c r="N267" s="224"/>
      <c r="O267" s="224"/>
      <c r="P267" s="224"/>
      <c r="Q267" s="224"/>
      <c r="R267" s="224"/>
      <c r="S267" s="224"/>
    </row>
    <row r="268" spans="9:19">
      <c r="I268" s="224"/>
      <c r="J268" s="224"/>
      <c r="L268" s="224"/>
      <c r="M268" s="224"/>
      <c r="N268" s="224"/>
      <c r="O268" s="224"/>
      <c r="P268" s="224"/>
      <c r="Q268" s="224"/>
      <c r="R268" s="224"/>
      <c r="S268" s="224"/>
    </row>
    <row r="269" spans="9:19">
      <c r="I269" s="224"/>
      <c r="J269" s="224"/>
      <c r="L269" s="224"/>
      <c r="M269" s="224"/>
      <c r="N269" s="224"/>
      <c r="O269" s="224"/>
      <c r="P269" s="224"/>
      <c r="Q269" s="224"/>
      <c r="R269" s="224"/>
      <c r="S269" s="224"/>
    </row>
    <row r="270" spans="9:19">
      <c r="I270" s="224"/>
      <c r="J270" s="224"/>
      <c r="L270" s="224"/>
      <c r="M270" s="224"/>
      <c r="N270" s="224"/>
      <c r="O270" s="224"/>
      <c r="P270" s="224"/>
      <c r="Q270" s="224"/>
      <c r="R270" s="224"/>
      <c r="S270" s="224"/>
    </row>
    <row r="271" spans="9:19">
      <c r="I271" s="224"/>
      <c r="J271" s="224"/>
      <c r="L271" s="224"/>
      <c r="M271" s="224"/>
      <c r="N271" s="224"/>
      <c r="O271" s="224"/>
      <c r="P271" s="224"/>
      <c r="Q271" s="224"/>
      <c r="R271" s="224"/>
      <c r="S271" s="224"/>
    </row>
    <row r="272" spans="9:19">
      <c r="I272" s="224"/>
      <c r="J272" s="224"/>
      <c r="L272" s="224"/>
      <c r="M272" s="224"/>
      <c r="N272" s="224"/>
      <c r="O272" s="224"/>
      <c r="P272" s="224"/>
      <c r="Q272" s="224"/>
      <c r="R272" s="224"/>
      <c r="S272" s="224"/>
    </row>
    <row r="273" spans="9:19">
      <c r="I273" s="224"/>
      <c r="J273" s="224"/>
      <c r="L273" s="224"/>
      <c r="M273" s="224"/>
      <c r="N273" s="224"/>
      <c r="O273" s="224"/>
      <c r="P273" s="224"/>
      <c r="Q273" s="224"/>
      <c r="R273" s="224"/>
      <c r="S273" s="224"/>
    </row>
    <row r="274" spans="9:19">
      <c r="I274" s="224"/>
      <c r="J274" s="224"/>
      <c r="L274" s="224"/>
      <c r="M274" s="224"/>
      <c r="N274" s="224"/>
      <c r="O274" s="224"/>
      <c r="P274" s="224"/>
      <c r="Q274" s="224"/>
      <c r="R274" s="224"/>
      <c r="S274" s="224"/>
    </row>
    <row r="275" spans="9:19">
      <c r="I275" s="224"/>
      <c r="J275" s="224"/>
      <c r="L275" s="224"/>
      <c r="M275" s="224"/>
      <c r="N275" s="224"/>
      <c r="O275" s="224"/>
      <c r="P275" s="224"/>
      <c r="Q275" s="224"/>
      <c r="R275" s="224"/>
      <c r="S275" s="224"/>
    </row>
    <row r="276" spans="9:19">
      <c r="I276" s="224"/>
      <c r="J276" s="224"/>
      <c r="L276" s="224"/>
      <c r="M276" s="224"/>
      <c r="N276" s="224"/>
      <c r="O276" s="224"/>
      <c r="P276" s="224"/>
      <c r="Q276" s="224"/>
      <c r="R276" s="224"/>
      <c r="S276" s="224"/>
    </row>
    <row r="277" spans="9:19">
      <c r="I277" s="224"/>
      <c r="J277" s="224"/>
      <c r="L277" s="224"/>
      <c r="M277" s="224"/>
      <c r="N277" s="224"/>
      <c r="O277" s="224"/>
      <c r="P277" s="224"/>
      <c r="Q277" s="224"/>
      <c r="R277" s="224"/>
      <c r="S277" s="224"/>
    </row>
    <row r="278" spans="9:19">
      <c r="I278" s="224"/>
      <c r="J278" s="224"/>
      <c r="L278" s="224"/>
      <c r="M278" s="224"/>
      <c r="N278" s="224"/>
      <c r="O278" s="224"/>
      <c r="P278" s="224"/>
      <c r="Q278" s="224"/>
      <c r="R278" s="224"/>
      <c r="S278" s="224"/>
    </row>
    <row r="279" spans="9:19">
      <c r="I279" s="224"/>
      <c r="J279" s="224"/>
      <c r="L279" s="224"/>
      <c r="M279" s="224"/>
      <c r="N279" s="224"/>
      <c r="O279" s="224"/>
      <c r="P279" s="224"/>
      <c r="Q279" s="224"/>
      <c r="R279" s="224"/>
      <c r="S279" s="224"/>
    </row>
    <row r="280" spans="9:19">
      <c r="I280" s="224"/>
      <c r="J280" s="224"/>
      <c r="L280" s="224"/>
      <c r="M280" s="224"/>
      <c r="N280" s="224"/>
      <c r="O280" s="224"/>
      <c r="P280" s="224"/>
      <c r="Q280" s="224"/>
      <c r="R280" s="224"/>
      <c r="S280" s="224"/>
    </row>
    <row r="281" spans="9:19">
      <c r="I281" s="224"/>
      <c r="J281" s="224"/>
      <c r="L281" s="224"/>
      <c r="M281" s="224"/>
      <c r="N281" s="224"/>
      <c r="O281" s="224"/>
      <c r="P281" s="224"/>
      <c r="Q281" s="224"/>
      <c r="R281" s="224"/>
      <c r="S281" s="224"/>
    </row>
    <row r="282" spans="9:19">
      <c r="I282" s="224"/>
      <c r="J282" s="224"/>
      <c r="L282" s="224"/>
      <c r="M282" s="224"/>
      <c r="N282" s="224"/>
      <c r="O282" s="224"/>
      <c r="P282" s="224"/>
      <c r="Q282" s="224"/>
      <c r="R282" s="224"/>
      <c r="S282" s="224"/>
    </row>
    <row r="283" spans="9:19">
      <c r="I283" s="224"/>
      <c r="J283" s="224"/>
      <c r="L283" s="224"/>
      <c r="M283" s="224"/>
      <c r="N283" s="224"/>
      <c r="O283" s="224"/>
      <c r="P283" s="224"/>
      <c r="Q283" s="224"/>
      <c r="R283" s="224"/>
      <c r="S283" s="224"/>
    </row>
    <row r="284" spans="9:19">
      <c r="I284" s="224"/>
      <c r="J284" s="224"/>
      <c r="L284" s="224"/>
      <c r="M284" s="224"/>
      <c r="N284" s="224"/>
      <c r="O284" s="224"/>
      <c r="P284" s="224"/>
      <c r="Q284" s="224"/>
      <c r="R284" s="224"/>
      <c r="S284" s="224"/>
    </row>
    <row r="285" spans="9:19">
      <c r="I285" s="224"/>
      <c r="J285" s="224"/>
      <c r="L285" s="224"/>
      <c r="M285" s="224"/>
      <c r="N285" s="224"/>
      <c r="O285" s="224"/>
      <c r="P285" s="224"/>
      <c r="Q285" s="224"/>
      <c r="R285" s="224"/>
      <c r="S285" s="224"/>
    </row>
    <row r="286" spans="9:19">
      <c r="I286" s="224"/>
      <c r="J286" s="224"/>
      <c r="L286" s="224"/>
      <c r="M286" s="224"/>
      <c r="N286" s="224"/>
      <c r="O286" s="224"/>
      <c r="P286" s="224"/>
      <c r="Q286" s="224"/>
      <c r="R286" s="224"/>
      <c r="S286" s="224"/>
    </row>
    <row r="287" spans="9:19">
      <c r="I287" s="224"/>
      <c r="J287" s="224"/>
      <c r="L287" s="224"/>
      <c r="M287" s="224"/>
      <c r="N287" s="224"/>
      <c r="O287" s="224"/>
      <c r="P287" s="224"/>
      <c r="Q287" s="224"/>
      <c r="R287" s="224"/>
      <c r="S287" s="224"/>
    </row>
    <row r="288" spans="9:19">
      <c r="I288" s="224"/>
      <c r="J288" s="224"/>
      <c r="L288" s="224"/>
      <c r="M288" s="224"/>
      <c r="N288" s="224"/>
      <c r="O288" s="224"/>
      <c r="P288" s="224"/>
      <c r="Q288" s="224"/>
      <c r="R288" s="224"/>
      <c r="S288" s="224"/>
    </row>
    <row r="289" spans="9:19">
      <c r="I289" s="224"/>
      <c r="J289" s="224"/>
      <c r="L289" s="224"/>
      <c r="M289" s="224"/>
      <c r="N289" s="224"/>
      <c r="O289" s="224"/>
      <c r="P289" s="224"/>
      <c r="Q289" s="224"/>
      <c r="R289" s="224"/>
      <c r="S289" s="224"/>
    </row>
    <row r="290" spans="9:19">
      <c r="I290" s="224"/>
      <c r="J290" s="224"/>
      <c r="L290" s="224"/>
      <c r="M290" s="224"/>
      <c r="N290" s="224"/>
      <c r="O290" s="224"/>
      <c r="P290" s="224"/>
      <c r="Q290" s="224"/>
      <c r="R290" s="224"/>
      <c r="S290" s="224"/>
    </row>
    <row r="291" spans="9:19">
      <c r="I291" s="224"/>
      <c r="J291" s="224"/>
      <c r="L291" s="224"/>
      <c r="M291" s="224"/>
      <c r="N291" s="224"/>
      <c r="O291" s="224"/>
      <c r="P291" s="224"/>
      <c r="Q291" s="224"/>
      <c r="R291" s="224"/>
      <c r="S291" s="224"/>
    </row>
    <row r="292" spans="9:19">
      <c r="I292" s="224"/>
      <c r="J292" s="224"/>
      <c r="L292" s="224"/>
      <c r="M292" s="224"/>
      <c r="N292" s="224"/>
      <c r="O292" s="224"/>
      <c r="P292" s="224"/>
      <c r="Q292" s="224"/>
      <c r="R292" s="224"/>
      <c r="S292" s="224"/>
    </row>
    <row r="293" spans="9:19">
      <c r="I293" s="224"/>
      <c r="J293" s="224"/>
      <c r="L293" s="224"/>
      <c r="M293" s="224"/>
      <c r="N293" s="224"/>
      <c r="O293" s="224"/>
      <c r="P293" s="224"/>
      <c r="Q293" s="224"/>
      <c r="R293" s="224"/>
      <c r="S293" s="224"/>
    </row>
    <row r="294" spans="9:19">
      <c r="I294" s="224"/>
      <c r="J294" s="224"/>
      <c r="L294" s="224"/>
      <c r="M294" s="224"/>
      <c r="N294" s="224"/>
      <c r="O294" s="224"/>
      <c r="P294" s="224"/>
      <c r="Q294" s="224"/>
      <c r="R294" s="224"/>
      <c r="S294" s="224"/>
    </row>
    <row r="295" spans="9:19">
      <c r="I295" s="224"/>
      <c r="J295" s="224"/>
      <c r="L295" s="224"/>
      <c r="M295" s="224"/>
      <c r="N295" s="224"/>
      <c r="O295" s="224"/>
      <c r="P295" s="224"/>
      <c r="Q295" s="224"/>
      <c r="R295" s="224"/>
      <c r="S295" s="224"/>
    </row>
    <row r="296" spans="9:19">
      <c r="I296" s="224"/>
      <c r="J296" s="224"/>
      <c r="L296" s="224"/>
      <c r="M296" s="224"/>
      <c r="N296" s="224"/>
      <c r="O296" s="224"/>
      <c r="P296" s="224"/>
      <c r="Q296" s="224"/>
      <c r="R296" s="224"/>
      <c r="S296" s="224"/>
    </row>
    <row r="297" spans="9:19">
      <c r="I297" s="224"/>
      <c r="J297" s="224"/>
      <c r="L297" s="224"/>
      <c r="M297" s="224"/>
      <c r="N297" s="224"/>
      <c r="O297" s="224"/>
      <c r="P297" s="224"/>
      <c r="Q297" s="224"/>
      <c r="R297" s="224"/>
      <c r="S297" s="224"/>
    </row>
    <row r="298" spans="9:19">
      <c r="I298" s="224"/>
      <c r="J298" s="224"/>
      <c r="L298" s="224"/>
      <c r="M298" s="224"/>
      <c r="N298" s="224"/>
      <c r="O298" s="224"/>
      <c r="P298" s="224"/>
      <c r="Q298" s="224"/>
      <c r="R298" s="224"/>
      <c r="S298" s="224"/>
    </row>
    <row r="299" spans="9:19">
      <c r="I299" s="224"/>
      <c r="J299" s="224"/>
      <c r="L299" s="224"/>
      <c r="M299" s="224"/>
      <c r="N299" s="224"/>
      <c r="O299" s="224"/>
      <c r="P299" s="224"/>
      <c r="Q299" s="224"/>
      <c r="R299" s="224"/>
      <c r="S299" s="224"/>
    </row>
    <row r="300" spans="9:19">
      <c r="I300" s="224"/>
      <c r="J300" s="224"/>
      <c r="L300" s="224"/>
      <c r="M300" s="224"/>
      <c r="N300" s="224"/>
      <c r="O300" s="224"/>
      <c r="P300" s="224"/>
      <c r="Q300" s="224"/>
      <c r="R300" s="224"/>
      <c r="S300" s="224"/>
    </row>
    <row r="301" spans="9:19">
      <c r="I301" s="224"/>
      <c r="J301" s="224"/>
      <c r="L301" s="224"/>
      <c r="M301" s="224"/>
      <c r="N301" s="224"/>
      <c r="O301" s="224"/>
      <c r="P301" s="224"/>
      <c r="Q301" s="224"/>
      <c r="R301" s="224"/>
      <c r="S301" s="224"/>
    </row>
    <row r="302" spans="9:19">
      <c r="I302" s="224"/>
      <c r="J302" s="224"/>
      <c r="L302" s="224"/>
      <c r="M302" s="224"/>
      <c r="N302" s="224"/>
      <c r="O302" s="224"/>
      <c r="P302" s="224"/>
      <c r="Q302" s="224"/>
      <c r="R302" s="224"/>
      <c r="S302" s="224"/>
    </row>
    <row r="303" spans="9:19">
      <c r="I303" s="224"/>
      <c r="J303" s="224"/>
      <c r="L303" s="224"/>
      <c r="M303" s="224"/>
      <c r="N303" s="224"/>
      <c r="O303" s="224"/>
      <c r="P303" s="224"/>
      <c r="Q303" s="224"/>
      <c r="R303" s="224"/>
      <c r="S303" s="224"/>
    </row>
    <row r="304" spans="9:19">
      <c r="I304" s="224"/>
      <c r="J304" s="224"/>
      <c r="L304" s="224"/>
      <c r="M304" s="224"/>
      <c r="N304" s="224"/>
      <c r="O304" s="224"/>
      <c r="P304" s="224"/>
      <c r="Q304" s="224"/>
      <c r="R304" s="224"/>
      <c r="S304" s="224"/>
    </row>
    <row r="305" spans="9:19">
      <c r="I305" s="224"/>
      <c r="J305" s="224"/>
      <c r="L305" s="224"/>
      <c r="M305" s="224"/>
      <c r="N305" s="224"/>
      <c r="O305" s="224"/>
      <c r="P305" s="224"/>
      <c r="Q305" s="224"/>
      <c r="R305" s="224"/>
      <c r="S305" s="224"/>
    </row>
    <row r="306" spans="9:19">
      <c r="I306" s="224"/>
      <c r="J306" s="224"/>
      <c r="L306" s="224"/>
      <c r="M306" s="224"/>
      <c r="N306" s="224"/>
      <c r="O306" s="224"/>
      <c r="P306" s="224"/>
      <c r="Q306" s="224"/>
      <c r="R306" s="224"/>
      <c r="S306" s="224"/>
    </row>
    <row r="307" spans="9:19">
      <c r="I307" s="224"/>
      <c r="J307" s="224"/>
      <c r="L307" s="224"/>
      <c r="M307" s="224"/>
      <c r="N307" s="224"/>
      <c r="O307" s="224"/>
      <c r="P307" s="224"/>
      <c r="Q307" s="224"/>
      <c r="R307" s="224"/>
      <c r="S307" s="224"/>
    </row>
    <row r="308" spans="9:19">
      <c r="I308" s="224"/>
      <c r="J308" s="224"/>
      <c r="L308" s="224"/>
      <c r="M308" s="224"/>
      <c r="N308" s="224"/>
      <c r="O308" s="224"/>
      <c r="P308" s="224"/>
      <c r="Q308" s="224"/>
      <c r="R308" s="224"/>
      <c r="S308" s="224"/>
    </row>
    <row r="309" spans="9:19">
      <c r="I309" s="224"/>
      <c r="J309" s="224"/>
      <c r="L309" s="224"/>
      <c r="M309" s="224"/>
      <c r="N309" s="224"/>
      <c r="O309" s="224"/>
      <c r="P309" s="224"/>
      <c r="Q309" s="224"/>
      <c r="R309" s="224"/>
      <c r="S309" s="224"/>
    </row>
    <row r="310" spans="9:19">
      <c r="I310" s="224"/>
      <c r="J310" s="224"/>
      <c r="L310" s="224"/>
      <c r="M310" s="224"/>
      <c r="N310" s="224"/>
      <c r="O310" s="224"/>
      <c r="P310" s="224"/>
      <c r="Q310" s="224"/>
      <c r="R310" s="224"/>
      <c r="S310" s="224"/>
    </row>
    <row r="311" spans="9:19">
      <c r="I311" s="224"/>
      <c r="J311" s="224"/>
      <c r="L311" s="224"/>
      <c r="M311" s="224"/>
      <c r="N311" s="224"/>
      <c r="O311" s="224"/>
      <c r="P311" s="224"/>
      <c r="Q311" s="224"/>
      <c r="R311" s="224"/>
      <c r="S311" s="224"/>
    </row>
    <row r="312" spans="9:19">
      <c r="I312" s="224"/>
      <c r="J312" s="224"/>
      <c r="L312" s="224"/>
      <c r="M312" s="224"/>
      <c r="N312" s="224"/>
      <c r="O312" s="224"/>
      <c r="P312" s="224"/>
      <c r="Q312" s="224"/>
      <c r="R312" s="224"/>
      <c r="S312" s="224"/>
    </row>
    <row r="313" spans="9:19">
      <c r="I313" s="224"/>
      <c r="J313" s="224"/>
      <c r="L313" s="224"/>
      <c r="M313" s="224"/>
      <c r="N313" s="224"/>
      <c r="O313" s="224"/>
      <c r="P313" s="224"/>
      <c r="Q313" s="224"/>
      <c r="R313" s="224"/>
      <c r="S313" s="224"/>
    </row>
    <row r="314" spans="9:19">
      <c r="I314" s="224"/>
      <c r="J314" s="224"/>
      <c r="L314" s="224"/>
      <c r="M314" s="224"/>
      <c r="N314" s="224"/>
      <c r="O314" s="224"/>
      <c r="P314" s="224"/>
      <c r="Q314" s="224"/>
      <c r="R314" s="224"/>
      <c r="S314" s="224"/>
    </row>
    <row r="315" spans="9:19">
      <c r="I315" s="224"/>
      <c r="J315" s="224"/>
      <c r="L315" s="224"/>
      <c r="M315" s="224"/>
      <c r="N315" s="224"/>
      <c r="O315" s="224"/>
      <c r="P315" s="224"/>
      <c r="Q315" s="224"/>
      <c r="R315" s="224"/>
      <c r="S315" s="224"/>
    </row>
    <row r="316" spans="9:19">
      <c r="I316" s="224"/>
      <c r="J316" s="224"/>
      <c r="L316" s="224"/>
      <c r="M316" s="224"/>
      <c r="N316" s="224"/>
      <c r="O316" s="224"/>
      <c r="P316" s="224"/>
      <c r="Q316" s="224"/>
      <c r="R316" s="224"/>
      <c r="S316" s="224"/>
    </row>
    <row r="317" spans="9:19">
      <c r="I317" s="224"/>
      <c r="J317" s="224"/>
      <c r="L317" s="224"/>
      <c r="M317" s="224"/>
      <c r="N317" s="224"/>
      <c r="O317" s="224"/>
      <c r="P317" s="224"/>
      <c r="Q317" s="224"/>
      <c r="R317" s="224"/>
      <c r="S317" s="224"/>
    </row>
    <row r="318" spans="9:19">
      <c r="I318" s="224"/>
      <c r="J318" s="224"/>
      <c r="L318" s="224"/>
      <c r="M318" s="224"/>
      <c r="N318" s="224"/>
      <c r="O318" s="224"/>
      <c r="P318" s="224"/>
      <c r="Q318" s="224"/>
      <c r="R318" s="224"/>
      <c r="S318" s="224"/>
    </row>
    <row r="319" spans="9:19">
      <c r="I319" s="224"/>
      <c r="J319" s="224"/>
      <c r="L319" s="224"/>
      <c r="M319" s="224"/>
      <c r="N319" s="224"/>
      <c r="O319" s="224"/>
      <c r="P319" s="224"/>
      <c r="Q319" s="224"/>
      <c r="R319" s="224"/>
      <c r="S319" s="224"/>
    </row>
    <row r="320" spans="9:19">
      <c r="I320" s="224"/>
      <c r="J320" s="224"/>
      <c r="L320" s="224"/>
      <c r="M320" s="224"/>
      <c r="N320" s="224"/>
      <c r="O320" s="224"/>
      <c r="P320" s="224"/>
      <c r="Q320" s="224"/>
      <c r="R320" s="224"/>
      <c r="S320" s="224"/>
    </row>
    <row r="321" spans="9:19">
      <c r="I321" s="224"/>
      <c r="J321" s="224"/>
      <c r="L321" s="224"/>
      <c r="M321" s="224"/>
      <c r="N321" s="224"/>
      <c r="O321" s="224"/>
      <c r="P321" s="224"/>
      <c r="Q321" s="224"/>
      <c r="R321" s="224"/>
      <c r="S321" s="224"/>
    </row>
    <row r="322" spans="9:19">
      <c r="I322" s="224"/>
      <c r="J322" s="224"/>
      <c r="L322" s="224"/>
      <c r="M322" s="224"/>
      <c r="N322" s="224"/>
      <c r="O322" s="224"/>
      <c r="P322" s="224"/>
      <c r="Q322" s="224"/>
      <c r="R322" s="224"/>
      <c r="S322" s="224"/>
    </row>
    <row r="323" spans="9:19">
      <c r="I323" s="224"/>
      <c r="J323" s="224"/>
      <c r="L323" s="224"/>
      <c r="M323" s="224"/>
      <c r="N323" s="224"/>
      <c r="O323" s="224"/>
      <c r="P323" s="224"/>
      <c r="Q323" s="224"/>
      <c r="R323" s="224"/>
      <c r="S323" s="224"/>
    </row>
    <row r="324" spans="9:19">
      <c r="I324" s="224"/>
      <c r="J324" s="224"/>
      <c r="L324" s="224"/>
      <c r="M324" s="224"/>
      <c r="N324" s="224"/>
      <c r="O324" s="224"/>
      <c r="P324" s="224"/>
      <c r="Q324" s="224"/>
      <c r="R324" s="224"/>
      <c r="S324" s="224"/>
    </row>
    <row r="325" spans="9:19">
      <c r="I325" s="224"/>
      <c r="J325" s="224"/>
      <c r="L325" s="224"/>
      <c r="M325" s="224"/>
      <c r="N325" s="224"/>
      <c r="O325" s="224"/>
      <c r="P325" s="224"/>
      <c r="Q325" s="224"/>
      <c r="R325" s="224"/>
      <c r="S325" s="224"/>
    </row>
    <row r="326" spans="9:19">
      <c r="I326" s="224"/>
      <c r="J326" s="224"/>
      <c r="L326" s="224"/>
      <c r="M326" s="224"/>
      <c r="N326" s="224"/>
      <c r="O326" s="224"/>
      <c r="P326" s="224"/>
      <c r="Q326" s="224"/>
      <c r="R326" s="224"/>
      <c r="S326" s="224"/>
    </row>
    <row r="327" spans="9:19">
      <c r="I327" s="224"/>
      <c r="J327" s="224"/>
      <c r="L327" s="224"/>
      <c r="M327" s="224"/>
      <c r="N327" s="224"/>
      <c r="O327" s="224"/>
      <c r="P327" s="224"/>
      <c r="Q327" s="224"/>
      <c r="R327" s="224"/>
      <c r="S327" s="224"/>
    </row>
    <row r="328" spans="9:19">
      <c r="I328" s="224"/>
      <c r="J328" s="224"/>
      <c r="L328" s="224"/>
      <c r="M328" s="224"/>
      <c r="N328" s="224"/>
      <c r="O328" s="224"/>
      <c r="P328" s="224"/>
      <c r="Q328" s="224"/>
      <c r="R328" s="224"/>
      <c r="S328" s="224"/>
    </row>
    <row r="329" spans="9:19">
      <c r="I329" s="224"/>
      <c r="J329" s="224"/>
      <c r="L329" s="224"/>
      <c r="M329" s="224"/>
      <c r="N329" s="224"/>
      <c r="O329" s="224"/>
      <c r="P329" s="224"/>
      <c r="Q329" s="224"/>
      <c r="R329" s="224"/>
      <c r="S329" s="224"/>
    </row>
    <row r="330" spans="9:19">
      <c r="I330" s="224"/>
      <c r="J330" s="224"/>
      <c r="L330" s="224"/>
      <c r="M330" s="224"/>
      <c r="N330" s="224"/>
      <c r="O330" s="224"/>
      <c r="P330" s="224"/>
      <c r="Q330" s="224"/>
      <c r="R330" s="224"/>
      <c r="S330" s="224"/>
    </row>
    <row r="331" spans="9:19">
      <c r="I331" s="224"/>
      <c r="J331" s="224"/>
      <c r="L331" s="224"/>
      <c r="M331" s="224"/>
      <c r="N331" s="224"/>
      <c r="O331" s="224"/>
      <c r="P331" s="224"/>
      <c r="Q331" s="224"/>
      <c r="R331" s="224"/>
      <c r="S331" s="224"/>
    </row>
    <row r="332" spans="9:19">
      <c r="I332" s="224"/>
      <c r="J332" s="224"/>
      <c r="L332" s="224"/>
      <c r="M332" s="224"/>
      <c r="N332" s="224"/>
      <c r="O332" s="224"/>
      <c r="P332" s="224"/>
      <c r="Q332" s="224"/>
      <c r="R332" s="224"/>
      <c r="S332" s="224"/>
    </row>
    <row r="333" spans="9:19">
      <c r="I333" s="224"/>
      <c r="J333" s="224"/>
      <c r="L333" s="224"/>
      <c r="M333" s="224"/>
      <c r="N333" s="224"/>
      <c r="O333" s="224"/>
      <c r="P333" s="224"/>
      <c r="Q333" s="224"/>
      <c r="R333" s="224"/>
      <c r="S333" s="224"/>
    </row>
    <row r="334" spans="9:19">
      <c r="I334" s="224"/>
      <c r="J334" s="224"/>
      <c r="L334" s="224"/>
      <c r="M334" s="224"/>
      <c r="N334" s="224"/>
      <c r="O334" s="224"/>
      <c r="P334" s="224"/>
      <c r="Q334" s="224"/>
      <c r="R334" s="224"/>
      <c r="S334" s="224"/>
    </row>
    <row r="335" spans="9:19">
      <c r="I335" s="224"/>
      <c r="J335" s="224"/>
      <c r="L335" s="224"/>
      <c r="M335" s="224"/>
      <c r="N335" s="224"/>
      <c r="O335" s="224"/>
      <c r="P335" s="224"/>
      <c r="Q335" s="224"/>
      <c r="R335" s="224"/>
      <c r="S335" s="224"/>
    </row>
    <row r="336" spans="9:19">
      <c r="I336" s="224"/>
      <c r="J336" s="224"/>
      <c r="L336" s="224"/>
      <c r="M336" s="224"/>
      <c r="N336" s="224"/>
      <c r="O336" s="224"/>
      <c r="P336" s="224"/>
      <c r="Q336" s="224"/>
      <c r="R336" s="224"/>
      <c r="S336" s="224"/>
    </row>
    <row r="337" spans="9:19">
      <c r="I337" s="224"/>
      <c r="J337" s="224"/>
      <c r="L337" s="224"/>
      <c r="M337" s="224"/>
      <c r="N337" s="224"/>
      <c r="O337" s="224"/>
      <c r="P337" s="224"/>
      <c r="Q337" s="224"/>
      <c r="R337" s="224"/>
      <c r="S337" s="224"/>
    </row>
    <row r="338" spans="9:19">
      <c r="I338" s="224"/>
      <c r="J338" s="224"/>
      <c r="L338" s="224"/>
      <c r="M338" s="224"/>
      <c r="N338" s="224"/>
      <c r="O338" s="224"/>
      <c r="P338" s="224"/>
      <c r="Q338" s="224"/>
      <c r="R338" s="224"/>
      <c r="S338" s="224"/>
    </row>
    <row r="339" spans="9:19">
      <c r="I339" s="224"/>
      <c r="J339" s="224"/>
      <c r="L339" s="224"/>
      <c r="M339" s="224"/>
      <c r="N339" s="224"/>
      <c r="O339" s="224"/>
      <c r="P339" s="224"/>
      <c r="Q339" s="224"/>
      <c r="R339" s="224"/>
      <c r="S339" s="224"/>
    </row>
    <row r="340" spans="9:19">
      <c r="I340" s="224"/>
      <c r="J340" s="224"/>
      <c r="L340" s="224"/>
      <c r="M340" s="224"/>
      <c r="N340" s="224"/>
      <c r="O340" s="224"/>
      <c r="P340" s="224"/>
      <c r="Q340" s="224"/>
      <c r="R340" s="224"/>
      <c r="S340" s="224"/>
    </row>
    <row r="341" spans="9:19">
      <c r="I341" s="224"/>
      <c r="J341" s="224"/>
      <c r="L341" s="224"/>
      <c r="M341" s="224"/>
      <c r="N341" s="224"/>
      <c r="O341" s="224"/>
      <c r="P341" s="224"/>
      <c r="Q341" s="224"/>
      <c r="R341" s="224"/>
      <c r="S341" s="224"/>
    </row>
    <row r="342" spans="9:19">
      <c r="I342" s="224"/>
      <c r="J342" s="224"/>
      <c r="L342" s="224"/>
      <c r="M342" s="224"/>
      <c r="N342" s="224"/>
      <c r="O342" s="224"/>
      <c r="P342" s="224"/>
      <c r="Q342" s="224"/>
      <c r="R342" s="224"/>
      <c r="S342" s="224"/>
    </row>
    <row r="343" spans="9:19">
      <c r="I343" s="224"/>
      <c r="J343" s="224"/>
      <c r="L343" s="224"/>
      <c r="M343" s="224"/>
      <c r="N343" s="224"/>
      <c r="O343" s="224"/>
      <c r="P343" s="224"/>
      <c r="Q343" s="224"/>
      <c r="R343" s="224"/>
      <c r="S343" s="224"/>
    </row>
    <row r="344" spans="9:19">
      <c r="I344" s="224"/>
      <c r="J344" s="224"/>
      <c r="L344" s="224"/>
      <c r="M344" s="224"/>
      <c r="N344" s="224"/>
      <c r="O344" s="224"/>
      <c r="P344" s="224"/>
      <c r="Q344" s="224"/>
      <c r="R344" s="224"/>
      <c r="S344" s="224"/>
    </row>
    <row r="345" spans="9:19">
      <c r="I345" s="224"/>
      <c r="J345" s="224"/>
      <c r="L345" s="224"/>
      <c r="M345" s="224"/>
      <c r="N345" s="224"/>
      <c r="O345" s="224"/>
      <c r="P345" s="224"/>
      <c r="Q345" s="224"/>
      <c r="R345" s="224"/>
      <c r="S345" s="224"/>
    </row>
    <row r="346" spans="9:19">
      <c r="I346" s="224"/>
      <c r="J346" s="224"/>
      <c r="L346" s="224"/>
      <c r="M346" s="224"/>
      <c r="N346" s="224"/>
      <c r="O346" s="224"/>
      <c r="P346" s="224"/>
      <c r="Q346" s="224"/>
      <c r="R346" s="224"/>
      <c r="S346" s="224"/>
    </row>
    <row r="347" spans="9:19">
      <c r="I347" s="224"/>
      <c r="J347" s="224"/>
      <c r="L347" s="224"/>
      <c r="M347" s="224"/>
      <c r="N347" s="224"/>
      <c r="O347" s="224"/>
      <c r="P347" s="224"/>
      <c r="Q347" s="224"/>
      <c r="R347" s="224"/>
      <c r="S347" s="224"/>
    </row>
    <row r="348" spans="9:19">
      <c r="I348" s="224"/>
      <c r="J348" s="224"/>
      <c r="L348" s="224"/>
      <c r="M348" s="224"/>
      <c r="N348" s="224"/>
      <c r="O348" s="224"/>
      <c r="P348" s="224"/>
      <c r="Q348" s="224"/>
      <c r="R348" s="224"/>
      <c r="S348" s="224"/>
    </row>
    <row r="349" spans="9:19">
      <c r="I349" s="224"/>
      <c r="J349" s="224"/>
      <c r="L349" s="224"/>
      <c r="M349" s="224"/>
      <c r="N349" s="224"/>
      <c r="O349" s="224"/>
      <c r="P349" s="224"/>
      <c r="Q349" s="224"/>
      <c r="R349" s="224"/>
      <c r="S349" s="224"/>
    </row>
    <row r="350" spans="9:19">
      <c r="I350" s="224"/>
      <c r="J350" s="224"/>
      <c r="L350" s="224"/>
      <c r="M350" s="224"/>
      <c r="N350" s="224"/>
      <c r="O350" s="224"/>
      <c r="P350" s="224"/>
      <c r="Q350" s="224"/>
      <c r="R350" s="224"/>
      <c r="S350" s="224"/>
    </row>
    <row r="351" spans="9:19">
      <c r="I351" s="224"/>
      <c r="J351" s="224"/>
      <c r="L351" s="224"/>
      <c r="M351" s="224"/>
      <c r="N351" s="224"/>
      <c r="O351" s="224"/>
      <c r="P351" s="224"/>
      <c r="Q351" s="224"/>
      <c r="R351" s="224"/>
      <c r="S351" s="224"/>
    </row>
    <row r="352" spans="9:19">
      <c r="I352" s="224"/>
      <c r="J352" s="224"/>
      <c r="L352" s="224"/>
      <c r="M352" s="224"/>
      <c r="N352" s="224"/>
      <c r="O352" s="224"/>
      <c r="P352" s="224"/>
      <c r="Q352" s="224"/>
      <c r="R352" s="224"/>
      <c r="S352" s="224"/>
    </row>
    <row r="353" spans="9:19">
      <c r="I353" s="224"/>
      <c r="J353" s="224"/>
      <c r="L353" s="224"/>
      <c r="M353" s="224"/>
      <c r="N353" s="224"/>
      <c r="O353" s="224"/>
      <c r="P353" s="224"/>
      <c r="Q353" s="224"/>
      <c r="R353" s="224"/>
      <c r="S353" s="224"/>
    </row>
    <row r="354" spans="9:19">
      <c r="I354" s="224"/>
      <c r="J354" s="224"/>
      <c r="L354" s="224"/>
      <c r="M354" s="224"/>
      <c r="N354" s="224"/>
      <c r="O354" s="224"/>
      <c r="P354" s="224"/>
      <c r="Q354" s="224"/>
      <c r="R354" s="224"/>
      <c r="S354" s="224"/>
    </row>
    <row r="355" spans="9:19">
      <c r="I355" s="224"/>
      <c r="J355" s="224"/>
      <c r="L355" s="224"/>
      <c r="M355" s="224"/>
      <c r="N355" s="224"/>
      <c r="O355" s="224"/>
      <c r="P355" s="224"/>
      <c r="Q355" s="224"/>
      <c r="R355" s="224"/>
      <c r="S355" s="224"/>
    </row>
    <row r="356" spans="9:19">
      <c r="I356" s="224"/>
      <c r="J356" s="224"/>
      <c r="L356" s="224"/>
      <c r="M356" s="224"/>
      <c r="N356" s="224"/>
      <c r="O356" s="224"/>
      <c r="P356" s="224"/>
      <c r="Q356" s="224"/>
      <c r="R356" s="224"/>
      <c r="S356" s="224"/>
    </row>
    <row r="357" spans="9:19">
      <c r="I357" s="224"/>
      <c r="J357" s="224"/>
      <c r="L357" s="224"/>
      <c r="M357" s="224"/>
      <c r="N357" s="224"/>
      <c r="O357" s="224"/>
      <c r="P357" s="224"/>
      <c r="Q357" s="224"/>
      <c r="R357" s="224"/>
      <c r="S357" s="224"/>
    </row>
    <row r="358" spans="9:19">
      <c r="I358" s="224"/>
      <c r="J358" s="224"/>
      <c r="L358" s="224"/>
      <c r="M358" s="224"/>
      <c r="N358" s="224"/>
      <c r="O358" s="224"/>
      <c r="P358" s="224"/>
      <c r="Q358" s="224"/>
      <c r="R358" s="224"/>
      <c r="S358" s="224"/>
    </row>
    <row r="359" spans="9:19">
      <c r="I359" s="224"/>
      <c r="J359" s="224"/>
      <c r="L359" s="224"/>
      <c r="M359" s="224"/>
      <c r="N359" s="224"/>
      <c r="O359" s="224"/>
      <c r="P359" s="224"/>
      <c r="Q359" s="224"/>
      <c r="R359" s="224"/>
      <c r="S359" s="224"/>
    </row>
    <row r="360" spans="9:19">
      <c r="I360" s="224"/>
      <c r="J360" s="224"/>
      <c r="L360" s="224"/>
      <c r="M360" s="224"/>
      <c r="N360" s="224"/>
      <c r="O360" s="224"/>
      <c r="P360" s="224"/>
      <c r="Q360" s="224"/>
      <c r="R360" s="224"/>
      <c r="S360" s="224"/>
    </row>
    <row r="361" spans="9:19">
      <c r="I361" s="224"/>
      <c r="J361" s="224"/>
      <c r="L361" s="224"/>
      <c r="M361" s="224"/>
      <c r="N361" s="224"/>
      <c r="O361" s="224"/>
      <c r="P361" s="224"/>
      <c r="Q361" s="224"/>
      <c r="R361" s="224"/>
      <c r="S361" s="224"/>
    </row>
    <row r="362" spans="9:19">
      <c r="I362" s="224"/>
      <c r="J362" s="224"/>
      <c r="L362" s="224"/>
      <c r="M362" s="224"/>
      <c r="N362" s="224"/>
      <c r="O362" s="224"/>
      <c r="P362" s="224"/>
      <c r="Q362" s="224"/>
      <c r="R362" s="224"/>
      <c r="S362" s="224"/>
    </row>
    <row r="363" spans="9:19">
      <c r="I363" s="224"/>
      <c r="J363" s="224"/>
      <c r="L363" s="224"/>
      <c r="M363" s="224"/>
      <c r="N363" s="224"/>
      <c r="O363" s="224"/>
      <c r="P363" s="224"/>
      <c r="Q363" s="224"/>
      <c r="R363" s="224"/>
      <c r="S363" s="224"/>
    </row>
    <row r="364" spans="9:19">
      <c r="I364" s="224"/>
      <c r="J364" s="224"/>
      <c r="L364" s="224"/>
      <c r="M364" s="224"/>
      <c r="N364" s="224"/>
      <c r="O364" s="224"/>
      <c r="P364" s="224"/>
      <c r="Q364" s="224"/>
      <c r="R364" s="224"/>
      <c r="S364" s="224"/>
    </row>
    <row r="365" spans="9:19">
      <c r="I365" s="224"/>
      <c r="J365" s="224"/>
      <c r="L365" s="224"/>
      <c r="M365" s="224"/>
      <c r="N365" s="224"/>
      <c r="O365" s="224"/>
      <c r="P365" s="224"/>
      <c r="Q365" s="224"/>
      <c r="R365" s="224"/>
      <c r="S365" s="224"/>
    </row>
    <row r="366" spans="9:19">
      <c r="I366" s="224"/>
      <c r="J366" s="224"/>
      <c r="L366" s="224"/>
      <c r="M366" s="224"/>
      <c r="N366" s="224"/>
      <c r="O366" s="224"/>
      <c r="P366" s="224"/>
      <c r="Q366" s="224"/>
      <c r="R366" s="224"/>
      <c r="S366" s="224"/>
    </row>
    <row r="367" spans="9:19">
      <c r="I367" s="224"/>
      <c r="J367" s="224"/>
      <c r="L367" s="224"/>
      <c r="M367" s="224"/>
      <c r="N367" s="224"/>
      <c r="O367" s="224"/>
      <c r="P367" s="224"/>
      <c r="Q367" s="224"/>
      <c r="R367" s="224"/>
      <c r="S367" s="224"/>
    </row>
  </sheetData>
  <mergeCells count="4">
    <mergeCell ref="D1:G2"/>
    <mergeCell ref="H1:K2"/>
    <mergeCell ref="L1:N2"/>
    <mergeCell ref="P1:R2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rowBreaks count="1" manualBreakCount="1">
    <brk id="8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E79"/>
  <sheetViews>
    <sheetView showGridLines="0" zoomScaleNormal="100" zoomScaleSheetLayoutView="90" workbookViewId="0">
      <pane xSplit="3" ySplit="3" topLeftCell="T4" activePane="bottomRight" state="frozen"/>
      <selection activeCell="A88" sqref="A88"/>
      <selection pane="topRight" activeCell="A88" sqref="A88"/>
      <selection pane="bottomLeft" activeCell="A88" sqref="A88"/>
      <selection pane="bottomRight" activeCell="AD9" sqref="AD9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29" width="11.5703125" style="1" bestFit="1" customWidth="1"/>
    <col min="30" max="30" width="11.7109375" style="1" customWidth="1"/>
    <col min="31" max="31" width="12.140625" style="1" hidden="1" customWidth="1"/>
    <col min="32" max="16384" width="9.140625" style="1"/>
  </cols>
  <sheetData>
    <row r="1" spans="1:31" ht="12" customHeight="1">
      <c r="A1" s="174" t="s">
        <v>2</v>
      </c>
      <c r="B1" s="175"/>
      <c r="C1" s="175"/>
      <c r="D1" s="506">
        <v>2012</v>
      </c>
      <c r="E1" s="507"/>
      <c r="F1" s="507"/>
      <c r="G1" s="510"/>
      <c r="H1" s="506">
        <v>2013</v>
      </c>
      <c r="I1" s="507"/>
      <c r="J1" s="507"/>
      <c r="K1" s="510"/>
      <c r="L1" s="506">
        <v>2014</v>
      </c>
      <c r="M1" s="507"/>
      <c r="N1" s="507"/>
      <c r="O1" s="510"/>
      <c r="P1" s="506">
        <v>2015</v>
      </c>
      <c r="Q1" s="507">
        <v>2015</v>
      </c>
      <c r="R1" s="507">
        <v>2015</v>
      </c>
      <c r="S1" s="510">
        <v>2015</v>
      </c>
      <c r="T1" s="506">
        <v>2016</v>
      </c>
      <c r="U1" s="507">
        <v>2016</v>
      </c>
      <c r="V1" s="507">
        <v>2016</v>
      </c>
      <c r="W1" s="510">
        <v>2016</v>
      </c>
      <c r="X1" s="506">
        <v>2017</v>
      </c>
      <c r="Y1" s="507">
        <v>2017</v>
      </c>
      <c r="Z1" s="507">
        <v>2017</v>
      </c>
      <c r="AA1" s="510">
        <v>2017</v>
      </c>
      <c r="AB1" s="506">
        <v>2018</v>
      </c>
      <c r="AC1" s="507"/>
      <c r="AD1" s="507"/>
    </row>
    <row r="2" spans="1:31" ht="12" customHeight="1" thickBot="1">
      <c r="A2" s="176" t="s">
        <v>25</v>
      </c>
      <c r="B2" s="15"/>
      <c r="C2" s="15"/>
      <c r="D2" s="508"/>
      <c r="E2" s="509"/>
      <c r="F2" s="509"/>
      <c r="G2" s="511"/>
      <c r="H2" s="508"/>
      <c r="I2" s="509"/>
      <c r="J2" s="509"/>
      <c r="K2" s="511"/>
      <c r="L2" s="508"/>
      <c r="M2" s="509"/>
      <c r="N2" s="509"/>
      <c r="O2" s="511"/>
      <c r="P2" s="508"/>
      <c r="Q2" s="509"/>
      <c r="R2" s="509"/>
      <c r="S2" s="511"/>
      <c r="T2" s="508"/>
      <c r="U2" s="509"/>
      <c r="V2" s="509"/>
      <c r="W2" s="511"/>
      <c r="X2" s="508"/>
      <c r="Y2" s="509"/>
      <c r="Z2" s="509"/>
      <c r="AA2" s="511"/>
      <c r="AB2" s="508"/>
      <c r="AC2" s="509"/>
      <c r="AD2" s="509"/>
    </row>
    <row r="3" spans="1:31" ht="12" customHeight="1">
      <c r="A3" s="177" t="s">
        <v>5</v>
      </c>
      <c r="B3" s="178"/>
      <c r="C3" s="178"/>
      <c r="D3" s="483" t="s">
        <v>27</v>
      </c>
      <c r="E3" s="483" t="s">
        <v>28</v>
      </c>
      <c r="F3" s="483" t="s">
        <v>4</v>
      </c>
      <c r="G3" s="483" t="s">
        <v>123</v>
      </c>
      <c r="H3" s="483" t="s">
        <v>27</v>
      </c>
      <c r="I3" s="483" t="s">
        <v>28</v>
      </c>
      <c r="J3" s="483" t="s">
        <v>145</v>
      </c>
      <c r="K3" s="483" t="s">
        <v>123</v>
      </c>
      <c r="L3" s="483" t="s">
        <v>27</v>
      </c>
      <c r="M3" s="483" t="s">
        <v>28</v>
      </c>
      <c r="N3" s="483" t="s">
        <v>145</v>
      </c>
      <c r="O3" s="483" t="s">
        <v>162</v>
      </c>
      <c r="P3" s="483" t="s">
        <v>163</v>
      </c>
      <c r="Q3" s="483" t="s">
        <v>165</v>
      </c>
      <c r="R3" s="483" t="s">
        <v>164</v>
      </c>
      <c r="S3" s="483" t="s">
        <v>162</v>
      </c>
      <c r="T3" s="483" t="s">
        <v>161</v>
      </c>
      <c r="U3" s="483" t="s">
        <v>165</v>
      </c>
      <c r="V3" s="483" t="s">
        <v>164</v>
      </c>
      <c r="W3" s="483" t="s">
        <v>162</v>
      </c>
      <c r="X3" s="483" t="s">
        <v>3</v>
      </c>
      <c r="Y3" s="483" t="s">
        <v>165</v>
      </c>
      <c r="Z3" s="483" t="s">
        <v>4</v>
      </c>
      <c r="AA3" s="483" t="s">
        <v>123</v>
      </c>
      <c r="AB3" s="483" t="s">
        <v>3</v>
      </c>
      <c r="AC3" s="483" t="s">
        <v>26</v>
      </c>
      <c r="AD3" s="483" t="s">
        <v>164</v>
      </c>
      <c r="AE3" s="483" t="s">
        <v>123</v>
      </c>
    </row>
    <row r="4" spans="1:31" ht="12" customHeight="1">
      <c r="A4" s="179"/>
      <c r="B4" s="122"/>
      <c r="C4" s="123"/>
      <c r="D4" s="73"/>
      <c r="E4" s="73"/>
      <c r="F4" s="23"/>
      <c r="G4" s="73"/>
      <c r="H4" s="73"/>
      <c r="I4" s="73"/>
      <c r="J4" s="23"/>
      <c r="K4" s="73"/>
      <c r="L4" s="73"/>
      <c r="M4" s="73"/>
      <c r="N4" s="23"/>
      <c r="O4" s="73"/>
      <c r="P4" s="73"/>
      <c r="Q4" s="73"/>
      <c r="R4" s="23"/>
      <c r="S4" s="73"/>
      <c r="T4" s="73"/>
      <c r="U4" s="73"/>
      <c r="V4" s="23"/>
      <c r="W4" s="73"/>
      <c r="X4" s="73"/>
      <c r="Y4" s="73"/>
      <c r="Z4" s="23"/>
      <c r="AA4" s="73"/>
      <c r="AB4" s="73"/>
      <c r="AC4" s="73"/>
      <c r="AD4" s="23"/>
      <c r="AE4" s="23"/>
    </row>
    <row r="5" spans="1:31" ht="12" customHeight="1">
      <c r="A5" s="180" t="s">
        <v>29</v>
      </c>
      <c r="B5" s="11"/>
      <c r="C5" s="11"/>
      <c r="D5" s="25"/>
      <c r="E5" s="25"/>
      <c r="F5" s="24"/>
      <c r="G5" s="25"/>
      <c r="H5" s="25"/>
      <c r="I5" s="25"/>
      <c r="J5" s="24"/>
      <c r="K5" s="25"/>
      <c r="L5" s="25"/>
      <c r="M5" s="25"/>
      <c r="N5" s="24"/>
      <c r="O5" s="25"/>
      <c r="P5" s="25"/>
      <c r="Q5" s="25"/>
      <c r="R5" s="24"/>
      <c r="S5" s="25"/>
      <c r="T5" s="25"/>
      <c r="U5" s="25"/>
      <c r="V5" s="24"/>
      <c r="W5" s="25"/>
      <c r="X5" s="25"/>
      <c r="Y5" s="25"/>
      <c r="Z5" s="24"/>
      <c r="AA5" s="25"/>
      <c r="AB5" s="25"/>
      <c r="AC5" s="25"/>
      <c r="AD5" s="24"/>
      <c r="AE5" s="24"/>
    </row>
    <row r="6" spans="1:31" ht="12" customHeight="1">
      <c r="A6" s="181"/>
      <c r="B6" s="11"/>
      <c r="C6" s="11"/>
      <c r="D6" s="27"/>
      <c r="E6" s="27"/>
      <c r="F6" s="26"/>
      <c r="G6" s="27"/>
      <c r="H6" s="27"/>
      <c r="I6" s="27"/>
      <c r="J6" s="26"/>
      <c r="K6" s="27"/>
      <c r="L6" s="27"/>
      <c r="M6" s="27"/>
      <c r="N6" s="26"/>
      <c r="O6" s="27"/>
      <c r="P6" s="27"/>
      <c r="Q6" s="27"/>
      <c r="R6" s="26"/>
      <c r="S6" s="27"/>
      <c r="T6" s="27"/>
      <c r="U6" s="27"/>
      <c r="V6" s="26"/>
      <c r="W6" s="27"/>
      <c r="X6" s="27"/>
      <c r="Y6" s="27"/>
      <c r="Z6" s="26"/>
      <c r="AA6" s="27"/>
      <c r="AB6" s="27"/>
      <c r="AC6" s="27"/>
      <c r="AD6" s="26"/>
      <c r="AE6" s="26"/>
    </row>
    <row r="7" spans="1:31" ht="12" customHeight="1">
      <c r="A7" s="181"/>
      <c r="B7" s="10" t="s">
        <v>30</v>
      </c>
      <c r="C7" s="11"/>
      <c r="D7" s="27"/>
      <c r="E7" s="27"/>
      <c r="F7" s="26"/>
      <c r="G7" s="27"/>
      <c r="H7" s="27"/>
      <c r="I7" s="27"/>
      <c r="J7" s="26"/>
      <c r="K7" s="27"/>
      <c r="L7" s="27"/>
      <c r="M7" s="27"/>
      <c r="N7" s="26"/>
      <c r="O7" s="27"/>
      <c r="P7" s="27"/>
      <c r="Q7" s="27"/>
      <c r="R7" s="26"/>
      <c r="S7" s="27"/>
      <c r="T7" s="27"/>
      <c r="U7" s="27"/>
      <c r="V7" s="26"/>
      <c r="W7" s="27"/>
      <c r="X7" s="27"/>
      <c r="Y7" s="27"/>
      <c r="Z7" s="26"/>
      <c r="AA7" s="27"/>
      <c r="AB7" s="27"/>
      <c r="AC7" s="27"/>
      <c r="AD7" s="26"/>
      <c r="AE7" s="26"/>
    </row>
    <row r="8" spans="1:31" ht="12" customHeight="1">
      <c r="A8" s="181"/>
      <c r="B8" s="11"/>
      <c r="C8" s="11"/>
      <c r="D8" s="25"/>
      <c r="E8" s="25"/>
      <c r="F8" s="24"/>
      <c r="G8" s="25"/>
      <c r="H8" s="25"/>
      <c r="I8" s="25"/>
      <c r="J8" s="24"/>
      <c r="K8" s="25"/>
      <c r="L8" s="25"/>
      <c r="M8" s="25"/>
      <c r="N8" s="24"/>
      <c r="O8" s="25"/>
      <c r="P8" s="25"/>
      <c r="Q8" s="25"/>
      <c r="R8" s="24"/>
      <c r="S8" s="25"/>
      <c r="T8" s="25"/>
      <c r="U8" s="25"/>
      <c r="V8" s="24"/>
      <c r="W8" s="25"/>
      <c r="X8" s="25"/>
      <c r="Y8" s="25"/>
      <c r="Z8" s="24"/>
      <c r="AA8" s="25"/>
      <c r="AB8" s="25"/>
      <c r="AC8" s="25"/>
      <c r="AD8" s="24"/>
      <c r="AE8" s="24"/>
    </row>
    <row r="9" spans="1:31" ht="12" customHeight="1">
      <c r="A9" s="181"/>
      <c r="B9" s="11"/>
      <c r="C9" s="11" t="s">
        <v>31</v>
      </c>
      <c r="D9" s="29">
        <v>41364</v>
      </c>
      <c r="E9" s="29">
        <v>11992</v>
      </c>
      <c r="F9" s="28">
        <v>13867</v>
      </c>
      <c r="G9" s="29">
        <v>15211</v>
      </c>
      <c r="H9" s="29">
        <v>34799</v>
      </c>
      <c r="I9" s="29">
        <v>15118</v>
      </c>
      <c r="J9" s="28">
        <v>15922</v>
      </c>
      <c r="K9" s="29">
        <v>14633</v>
      </c>
      <c r="L9" s="29">
        <v>13748</v>
      </c>
      <c r="M9" s="29">
        <v>13967</v>
      </c>
      <c r="N9" s="28">
        <v>12460</v>
      </c>
      <c r="O9" s="29">
        <v>14625</v>
      </c>
      <c r="P9" s="29">
        <v>13333</v>
      </c>
      <c r="Q9" s="29">
        <v>12812</v>
      </c>
      <c r="R9" s="28">
        <v>17113</v>
      </c>
      <c r="S9" s="29">
        <v>17558</v>
      </c>
      <c r="T9" s="29">
        <v>12191</v>
      </c>
      <c r="U9" s="29">
        <v>14028</v>
      </c>
      <c r="V9" s="28">
        <v>8410</v>
      </c>
      <c r="W9" s="29">
        <v>10805</v>
      </c>
      <c r="X9" s="29">
        <v>8999</v>
      </c>
      <c r="Y9" s="29">
        <v>7789</v>
      </c>
      <c r="Z9" s="28">
        <v>6294</v>
      </c>
      <c r="AA9" s="29">
        <v>5399</v>
      </c>
      <c r="AB9" s="29">
        <v>6641</v>
      </c>
      <c r="AC9" s="29">
        <v>7581</v>
      </c>
      <c r="AD9" s="28">
        <v>7826</v>
      </c>
      <c r="AE9" s="28"/>
    </row>
    <row r="10" spans="1:31" ht="12" customHeight="1">
      <c r="A10" s="181"/>
      <c r="B10" s="11"/>
      <c r="C10" s="11" t="s">
        <v>32</v>
      </c>
      <c r="D10" s="29">
        <v>124909</v>
      </c>
      <c r="E10" s="29">
        <v>117071</v>
      </c>
      <c r="F10" s="28">
        <v>112468</v>
      </c>
      <c r="G10" s="29">
        <v>130709</v>
      </c>
      <c r="H10" s="29">
        <v>134618</v>
      </c>
      <c r="I10" s="29">
        <v>134217</v>
      </c>
      <c r="J10" s="28">
        <v>140790</v>
      </c>
      <c r="K10" s="29">
        <f>136972-260</f>
        <v>136712</v>
      </c>
      <c r="L10" s="29">
        <v>137239</v>
      </c>
      <c r="M10" s="29">
        <v>139603</v>
      </c>
      <c r="N10" s="28">
        <v>145135</v>
      </c>
      <c r="O10" s="29">
        <v>144266</v>
      </c>
      <c r="P10" s="29">
        <v>145416</v>
      </c>
      <c r="Q10" s="29">
        <v>157754</v>
      </c>
      <c r="R10" s="28">
        <v>157872</v>
      </c>
      <c r="S10" s="29">
        <v>162762</v>
      </c>
      <c r="T10" s="29">
        <v>149165</v>
      </c>
      <c r="U10" s="29">
        <v>153755</v>
      </c>
      <c r="V10" s="28">
        <v>152654</v>
      </c>
      <c r="W10" s="29">
        <v>157645</v>
      </c>
      <c r="X10" s="29">
        <v>144696</v>
      </c>
      <c r="Y10" s="29">
        <v>157359</v>
      </c>
      <c r="Z10" s="28">
        <v>155024</v>
      </c>
      <c r="AA10" s="29">
        <v>157745</v>
      </c>
      <c r="AB10" s="29">
        <v>169487</v>
      </c>
      <c r="AC10" s="29">
        <v>180114</v>
      </c>
      <c r="AD10" s="28">
        <v>185396</v>
      </c>
      <c r="AE10" s="28"/>
    </row>
    <row r="11" spans="1:31" ht="12" customHeight="1">
      <c r="A11" s="181"/>
      <c r="B11" s="11"/>
      <c r="C11" s="11" t="s">
        <v>33</v>
      </c>
      <c r="D11" s="29">
        <v>38259</v>
      </c>
      <c r="E11" s="29">
        <v>36461</v>
      </c>
      <c r="F11" s="28">
        <v>40038</v>
      </c>
      <c r="G11" s="29">
        <v>53966</v>
      </c>
      <c r="H11" s="29">
        <v>42560</v>
      </c>
      <c r="I11" s="29">
        <v>31009</v>
      </c>
      <c r="J11" s="28">
        <v>24354</v>
      </c>
      <c r="K11" s="29">
        <v>28615</v>
      </c>
      <c r="L11" s="29">
        <v>33916</v>
      </c>
      <c r="M11" s="29">
        <v>14420</v>
      </c>
      <c r="N11" s="28">
        <v>18137</v>
      </c>
      <c r="O11" s="29">
        <v>23690</v>
      </c>
      <c r="P11" s="29">
        <v>19154</v>
      </c>
      <c r="Q11" s="29">
        <v>7313</v>
      </c>
      <c r="R11" s="28">
        <v>14849</v>
      </c>
      <c r="S11" s="29">
        <v>11052</v>
      </c>
      <c r="T11" s="29">
        <v>15438</v>
      </c>
      <c r="U11" s="29">
        <v>13312</v>
      </c>
      <c r="V11" s="28">
        <v>3663</v>
      </c>
      <c r="W11" s="29">
        <v>5104</v>
      </c>
      <c r="X11" s="29">
        <v>6008</v>
      </c>
      <c r="Y11" s="29">
        <v>4392</v>
      </c>
      <c r="Z11" s="28">
        <v>2195</v>
      </c>
      <c r="AA11" s="29">
        <v>8162</v>
      </c>
      <c r="AB11" s="29">
        <v>8220</v>
      </c>
      <c r="AC11" s="29">
        <v>10194</v>
      </c>
      <c r="AD11" s="28">
        <v>4989</v>
      </c>
      <c r="AE11" s="28"/>
    </row>
    <row r="12" spans="1:31" ht="12" customHeight="1">
      <c r="A12" s="181"/>
      <c r="B12" s="11"/>
      <c r="C12" s="11" t="s">
        <v>34</v>
      </c>
      <c r="D12" s="29">
        <v>2057</v>
      </c>
      <c r="E12" s="29">
        <v>533</v>
      </c>
      <c r="F12" s="28">
        <v>2270</v>
      </c>
      <c r="G12" s="29">
        <v>821</v>
      </c>
      <c r="H12" s="29">
        <v>2541</v>
      </c>
      <c r="I12" s="29">
        <v>870</v>
      </c>
      <c r="J12" s="28">
        <v>2017</v>
      </c>
      <c r="K12" s="29">
        <v>896</v>
      </c>
      <c r="L12" s="29">
        <v>2666</v>
      </c>
      <c r="M12" s="29">
        <v>950</v>
      </c>
      <c r="N12" s="28">
        <v>2116</v>
      </c>
      <c r="O12" s="29">
        <v>899</v>
      </c>
      <c r="P12" s="29">
        <v>2317</v>
      </c>
      <c r="Q12" s="29">
        <v>355</v>
      </c>
      <c r="R12" s="28">
        <v>1822</v>
      </c>
      <c r="S12" s="29">
        <v>1356</v>
      </c>
      <c r="T12" s="29">
        <v>2806</v>
      </c>
      <c r="U12" s="29">
        <v>738</v>
      </c>
      <c r="V12" s="28">
        <v>2018</v>
      </c>
      <c r="W12" s="29">
        <v>2225</v>
      </c>
      <c r="X12" s="29">
        <v>3668</v>
      </c>
      <c r="Y12" s="29">
        <v>1539</v>
      </c>
      <c r="Z12" s="28">
        <v>2075</v>
      </c>
      <c r="AA12" s="29">
        <v>384</v>
      </c>
      <c r="AB12" s="29">
        <v>1492</v>
      </c>
      <c r="AC12" s="29">
        <v>-420</v>
      </c>
      <c r="AD12" s="28">
        <v>1364</v>
      </c>
      <c r="AE12" s="28"/>
    </row>
    <row r="13" spans="1:31" ht="12" customHeight="1">
      <c r="A13" s="181"/>
      <c r="B13" s="11"/>
      <c r="C13" s="11" t="s">
        <v>35</v>
      </c>
      <c r="D13" s="29">
        <v>11648</v>
      </c>
      <c r="E13" s="29">
        <v>12460</v>
      </c>
      <c r="F13" s="28">
        <v>10879</v>
      </c>
      <c r="G13" s="29">
        <v>12400</v>
      </c>
      <c r="H13" s="29">
        <v>14641</v>
      </c>
      <c r="I13" s="29">
        <v>14250</v>
      </c>
      <c r="J13" s="28">
        <v>15291</v>
      </c>
      <c r="K13" s="29">
        <f>12084+394</f>
        <v>12478</v>
      </c>
      <c r="L13" s="29">
        <v>14748</v>
      </c>
      <c r="M13" s="29">
        <v>13779</v>
      </c>
      <c r="N13" s="28">
        <v>13275</v>
      </c>
      <c r="O13" s="29">
        <v>13749</v>
      </c>
      <c r="P13" s="29">
        <v>16877</v>
      </c>
      <c r="Q13" s="29">
        <v>15778</v>
      </c>
      <c r="R13" s="28">
        <v>12133</v>
      </c>
      <c r="S13" s="29">
        <v>12665</v>
      </c>
      <c r="T13" s="29">
        <v>15986</v>
      </c>
      <c r="U13" s="29">
        <v>13842</v>
      </c>
      <c r="V13" s="28">
        <v>13462</v>
      </c>
      <c r="W13" s="29">
        <v>16643</v>
      </c>
      <c r="X13" s="29">
        <v>18325</v>
      </c>
      <c r="Y13" s="29">
        <v>15413</v>
      </c>
      <c r="Z13" s="28">
        <v>16063</v>
      </c>
      <c r="AA13" s="29">
        <v>17175</v>
      </c>
      <c r="AB13" s="29">
        <v>19280</v>
      </c>
      <c r="AC13" s="29">
        <v>17934</v>
      </c>
      <c r="AD13" s="28">
        <v>16802</v>
      </c>
      <c r="AE13" s="28"/>
    </row>
    <row r="14" spans="1:31" ht="12" customHeight="1">
      <c r="A14" s="182"/>
      <c r="B14" s="12"/>
      <c r="C14" s="459" t="s">
        <v>36</v>
      </c>
      <c r="D14" s="183">
        <v>4791</v>
      </c>
      <c r="E14" s="183">
        <v>4659</v>
      </c>
      <c r="F14" s="184">
        <v>144</v>
      </c>
      <c r="G14" s="183">
        <v>2816</v>
      </c>
      <c r="H14" s="183">
        <v>1883</v>
      </c>
      <c r="I14" s="183">
        <v>193</v>
      </c>
      <c r="J14" s="184">
        <v>128</v>
      </c>
      <c r="K14" s="183">
        <v>607</v>
      </c>
      <c r="L14" s="183">
        <v>593</v>
      </c>
      <c r="M14" s="183">
        <v>204</v>
      </c>
      <c r="N14" s="184">
        <v>768</v>
      </c>
      <c r="O14" s="183">
        <v>668</v>
      </c>
      <c r="P14" s="183">
        <v>390</v>
      </c>
      <c r="Q14" s="183">
        <v>409</v>
      </c>
      <c r="R14" s="184">
        <v>405</v>
      </c>
      <c r="S14" s="183">
        <v>4785</v>
      </c>
      <c r="T14" s="183">
        <v>1805</v>
      </c>
      <c r="U14" s="183">
        <v>1863</v>
      </c>
      <c r="V14" s="184">
        <v>1857</v>
      </c>
      <c r="W14" s="183">
        <v>1556</v>
      </c>
      <c r="X14" s="183">
        <v>1559</v>
      </c>
      <c r="Y14" s="183">
        <v>1558</v>
      </c>
      <c r="Z14" s="184">
        <v>19</v>
      </c>
      <c r="AA14" s="183">
        <v>162</v>
      </c>
      <c r="AB14" s="183">
        <v>359</v>
      </c>
      <c r="AC14" s="183">
        <v>359</v>
      </c>
      <c r="AD14" s="184">
        <v>360</v>
      </c>
      <c r="AE14" s="184"/>
    </row>
    <row r="15" spans="1:31" ht="12" customHeight="1">
      <c r="A15" s="181"/>
      <c r="B15" s="11"/>
      <c r="C15" s="11"/>
      <c r="D15" s="29"/>
      <c r="E15" s="29"/>
      <c r="F15" s="28"/>
      <c r="G15" s="29"/>
      <c r="H15" s="29"/>
      <c r="I15" s="29"/>
      <c r="J15" s="28"/>
      <c r="K15" s="29"/>
      <c r="L15" s="29"/>
      <c r="M15" s="29"/>
      <c r="N15" s="28"/>
      <c r="O15" s="29"/>
      <c r="P15" s="29"/>
      <c r="Q15" s="29"/>
      <c r="R15" s="28"/>
      <c r="S15" s="29"/>
      <c r="T15" s="29"/>
      <c r="U15" s="29"/>
      <c r="V15" s="28"/>
      <c r="W15" s="29"/>
      <c r="X15" s="29"/>
      <c r="Y15" s="29"/>
      <c r="Z15" s="28"/>
      <c r="AA15" s="29"/>
      <c r="AB15" s="29"/>
      <c r="AC15" s="29"/>
      <c r="AD15" s="28"/>
      <c r="AE15" s="28"/>
    </row>
    <row r="16" spans="1:31" ht="12" customHeight="1">
      <c r="A16" s="185"/>
      <c r="B16" s="125" t="s">
        <v>37</v>
      </c>
      <c r="C16" s="125"/>
      <c r="D16" s="30">
        <v>223028</v>
      </c>
      <c r="E16" s="30">
        <v>183176</v>
      </c>
      <c r="F16" s="30">
        <v>179666</v>
      </c>
      <c r="G16" s="30">
        <v>215923</v>
      </c>
      <c r="H16" s="30">
        <v>231042</v>
      </c>
      <c r="I16" s="30">
        <v>195657</v>
      </c>
      <c r="J16" s="30">
        <v>198502</v>
      </c>
      <c r="K16" s="30">
        <v>193941</v>
      </c>
      <c r="L16" s="30">
        <v>202910</v>
      </c>
      <c r="M16" s="30">
        <v>182923</v>
      </c>
      <c r="N16" s="30">
        <v>191891</v>
      </c>
      <c r="O16" s="30">
        <v>197897</v>
      </c>
      <c r="P16" s="30">
        <v>197487</v>
      </c>
      <c r="Q16" s="30">
        <v>194421</v>
      </c>
      <c r="R16" s="30">
        <v>204194</v>
      </c>
      <c r="S16" s="30">
        <v>210178</v>
      </c>
      <c r="T16" s="30">
        <v>197391</v>
      </c>
      <c r="U16" s="30">
        <v>197538</v>
      </c>
      <c r="V16" s="30">
        <v>182064</v>
      </c>
      <c r="W16" s="30">
        <v>193978</v>
      </c>
      <c r="X16" s="30">
        <v>183255</v>
      </c>
      <c r="Y16" s="30">
        <v>188050</v>
      </c>
      <c r="Z16" s="30">
        <v>181670</v>
      </c>
      <c r="AA16" s="30">
        <v>189027</v>
      </c>
      <c r="AB16" s="30">
        <f>SUM(AB9:AB14)</f>
        <v>205479</v>
      </c>
      <c r="AC16" s="30">
        <v>215762</v>
      </c>
      <c r="AD16" s="30">
        <v>216737</v>
      </c>
      <c r="AE16" s="30"/>
    </row>
    <row r="17" spans="1:31" ht="12" customHeight="1">
      <c r="A17" s="181"/>
      <c r="B17" s="11"/>
      <c r="C17" s="11"/>
      <c r="D17" s="29"/>
      <c r="E17" s="29"/>
      <c r="F17" s="28"/>
      <c r="G17" s="29"/>
      <c r="H17" s="29"/>
      <c r="I17" s="29"/>
      <c r="J17" s="28"/>
      <c r="K17" s="29"/>
      <c r="L17" s="29"/>
      <c r="M17" s="29"/>
      <c r="N17" s="28"/>
      <c r="O17" s="29"/>
      <c r="P17" s="29"/>
      <c r="Q17" s="29"/>
      <c r="R17" s="28"/>
      <c r="S17" s="29"/>
      <c r="T17" s="29"/>
      <c r="U17" s="29"/>
      <c r="V17" s="28"/>
      <c r="W17" s="29"/>
      <c r="X17" s="29"/>
      <c r="Y17" s="29"/>
      <c r="Z17" s="28"/>
      <c r="AA17" s="29"/>
      <c r="AB17" s="29"/>
      <c r="AC17" s="29"/>
      <c r="AD17" s="28"/>
      <c r="AE17" s="28"/>
    </row>
    <row r="18" spans="1:31" ht="12" customHeight="1">
      <c r="A18" s="181"/>
      <c r="B18" s="10" t="s">
        <v>38</v>
      </c>
      <c r="C18" s="11"/>
      <c r="D18" s="29"/>
      <c r="E18" s="29"/>
      <c r="F18" s="28"/>
      <c r="G18" s="29"/>
      <c r="H18" s="29"/>
      <c r="I18" s="29"/>
      <c r="J18" s="28"/>
      <c r="K18" s="29"/>
      <c r="L18" s="29"/>
      <c r="M18" s="29"/>
      <c r="N18" s="28"/>
      <c r="O18" s="29"/>
      <c r="P18" s="29"/>
      <c r="Q18" s="29"/>
      <c r="R18" s="28"/>
      <c r="S18" s="29"/>
      <c r="T18" s="29"/>
      <c r="U18" s="29"/>
      <c r="V18" s="28"/>
      <c r="W18" s="29"/>
      <c r="X18" s="29"/>
      <c r="Y18" s="29"/>
      <c r="Z18" s="28"/>
      <c r="AA18" s="29"/>
      <c r="AB18" s="29"/>
      <c r="AC18" s="29"/>
      <c r="AD18" s="28"/>
      <c r="AE18" s="28"/>
    </row>
    <row r="19" spans="1:31" ht="12" customHeight="1">
      <c r="A19" s="181"/>
      <c r="B19" s="11"/>
      <c r="C19" s="11"/>
      <c r="D19" s="29"/>
      <c r="E19" s="29"/>
      <c r="F19" s="28"/>
      <c r="G19" s="29"/>
      <c r="H19" s="29"/>
      <c r="I19" s="29"/>
      <c r="J19" s="28"/>
      <c r="K19" s="29"/>
      <c r="L19" s="29"/>
      <c r="M19" s="29"/>
      <c r="N19" s="28"/>
      <c r="O19" s="29"/>
      <c r="P19" s="29"/>
      <c r="Q19" s="29"/>
      <c r="R19" s="28"/>
      <c r="S19" s="29"/>
      <c r="T19" s="29"/>
      <c r="U19" s="29"/>
      <c r="V19" s="28"/>
      <c r="W19" s="29"/>
      <c r="X19" s="29"/>
      <c r="Y19" s="29"/>
      <c r="Z19" s="28"/>
      <c r="AA19" s="29"/>
      <c r="AB19" s="29"/>
      <c r="AC19" s="29"/>
      <c r="AD19" s="28"/>
      <c r="AE19" s="28"/>
    </row>
    <row r="20" spans="1:31" ht="12" customHeight="1">
      <c r="A20" s="181"/>
      <c r="B20" s="11"/>
      <c r="C20" s="11" t="s">
        <v>39</v>
      </c>
      <c r="D20" s="29">
        <v>521526</v>
      </c>
      <c r="E20" s="29">
        <v>512170</v>
      </c>
      <c r="F20" s="28">
        <v>512645</v>
      </c>
      <c r="G20" s="29">
        <v>510962</v>
      </c>
      <c r="H20" s="29">
        <v>505277</v>
      </c>
      <c r="I20" s="29">
        <v>501989</v>
      </c>
      <c r="J20" s="28">
        <v>496251</v>
      </c>
      <c r="K20" s="29">
        <f>493319+300</f>
        <v>493619</v>
      </c>
      <c r="L20" s="29">
        <v>492312</v>
      </c>
      <c r="M20" s="29">
        <v>487346</v>
      </c>
      <c r="N20" s="28">
        <v>481879</v>
      </c>
      <c r="O20" s="29">
        <v>487778</v>
      </c>
      <c r="P20" s="29">
        <v>474692</v>
      </c>
      <c r="Q20" s="29">
        <v>482082</v>
      </c>
      <c r="R20" s="28">
        <v>480666</v>
      </c>
      <c r="S20" s="29">
        <v>493204</v>
      </c>
      <c r="T20" s="29">
        <v>478515</v>
      </c>
      <c r="U20" s="29">
        <v>477633</v>
      </c>
      <c r="V20" s="28">
        <v>474162</v>
      </c>
      <c r="W20" s="29">
        <v>483174</v>
      </c>
      <c r="X20" s="29">
        <v>458620</v>
      </c>
      <c r="Y20" s="29">
        <v>457842</v>
      </c>
      <c r="Z20" s="28">
        <v>456532</v>
      </c>
      <c r="AA20" s="29">
        <v>458343</v>
      </c>
      <c r="AB20" s="29">
        <v>454050</v>
      </c>
      <c r="AC20" s="29">
        <v>448436</v>
      </c>
      <c r="AD20" s="28">
        <v>442821</v>
      </c>
      <c r="AE20" s="28"/>
    </row>
    <row r="21" spans="1:31" ht="13.5" customHeight="1">
      <c r="A21" s="181"/>
      <c r="B21" s="11"/>
      <c r="C21" s="45" t="s">
        <v>174</v>
      </c>
      <c r="D21" s="29">
        <v>315305</v>
      </c>
      <c r="E21" s="29">
        <v>313836</v>
      </c>
      <c r="F21" s="28">
        <v>316269</v>
      </c>
      <c r="G21" s="29">
        <f>311066-G22</f>
        <v>93357</v>
      </c>
      <c r="H21" s="29">
        <v>314685</v>
      </c>
      <c r="I21" s="29">
        <v>314211</v>
      </c>
      <c r="J21" s="28">
        <v>377986</v>
      </c>
      <c r="K21" s="29">
        <f>381199-K22</f>
        <v>163304</v>
      </c>
      <c r="L21" s="29">
        <v>161265</v>
      </c>
      <c r="M21" s="29">
        <v>159257</v>
      </c>
      <c r="N21" s="28">
        <v>159344</v>
      </c>
      <c r="O21" s="29">
        <v>259984</v>
      </c>
      <c r="P21" s="29">
        <v>253299</v>
      </c>
      <c r="Q21" s="29">
        <v>259108</v>
      </c>
      <c r="R21" s="28">
        <v>257548</v>
      </c>
      <c r="S21" s="29">
        <v>260909</v>
      </c>
      <c r="T21" s="29">
        <v>255022</v>
      </c>
      <c r="U21" s="29">
        <v>251200</v>
      </c>
      <c r="V21" s="28">
        <v>255916</v>
      </c>
      <c r="W21" s="29">
        <v>260165</v>
      </c>
      <c r="X21" s="29">
        <v>237911</v>
      </c>
      <c r="Y21" s="29">
        <v>235228</v>
      </c>
      <c r="Z21" s="28">
        <v>229544</v>
      </c>
      <c r="AA21" s="29">
        <v>229174</v>
      </c>
      <c r="AB21" s="29">
        <v>221902</v>
      </c>
      <c r="AC21" s="29">
        <v>218557</v>
      </c>
      <c r="AD21" s="28">
        <v>215109</v>
      </c>
      <c r="AE21" s="28"/>
    </row>
    <row r="22" spans="1:31" ht="13.5" customHeight="1">
      <c r="A22" s="181"/>
      <c r="B22" s="11"/>
      <c r="C22" s="45" t="s">
        <v>173</v>
      </c>
      <c r="D22" s="29"/>
      <c r="E22" s="29"/>
      <c r="F22" s="28"/>
      <c r="G22" s="29">
        <v>217709</v>
      </c>
      <c r="H22" s="29"/>
      <c r="I22" s="29"/>
      <c r="J22" s="28"/>
      <c r="K22" s="29">
        <v>217895</v>
      </c>
      <c r="L22" s="29">
        <v>218105</v>
      </c>
      <c r="M22" s="29">
        <v>218235</v>
      </c>
      <c r="N22" s="28">
        <v>218238</v>
      </c>
      <c r="O22" s="29">
        <v>218502</v>
      </c>
      <c r="P22" s="29">
        <v>218128</v>
      </c>
      <c r="Q22" s="29">
        <v>218457</v>
      </c>
      <c r="R22" s="28">
        <v>218502</v>
      </c>
      <c r="S22" s="29">
        <v>217935</v>
      </c>
      <c r="T22" s="29">
        <v>217956</v>
      </c>
      <c r="U22" s="29">
        <v>218185</v>
      </c>
      <c r="V22" s="28">
        <v>218040</v>
      </c>
      <c r="W22" s="29">
        <v>218098</v>
      </c>
      <c r="X22" s="29">
        <v>211654</v>
      </c>
      <c r="Y22" s="29">
        <v>212166</v>
      </c>
      <c r="Z22" s="28">
        <v>212165</v>
      </c>
      <c r="AA22" s="29">
        <v>212284</v>
      </c>
      <c r="AB22" s="29">
        <v>212700</v>
      </c>
      <c r="AC22" s="29">
        <v>212933</v>
      </c>
      <c r="AD22" s="28">
        <v>212933</v>
      </c>
      <c r="AE22" s="28"/>
    </row>
    <row r="23" spans="1:31" ht="12" customHeight="1">
      <c r="A23" s="181"/>
      <c r="B23" s="11"/>
      <c r="C23" s="11" t="s">
        <v>40</v>
      </c>
      <c r="D23" s="29">
        <v>0</v>
      </c>
      <c r="E23" s="29">
        <v>0</v>
      </c>
      <c r="F23" s="28">
        <v>0</v>
      </c>
      <c r="G23" s="29">
        <v>0</v>
      </c>
      <c r="H23" s="29">
        <v>0</v>
      </c>
      <c r="I23" s="29">
        <v>0</v>
      </c>
      <c r="J23" s="28">
        <v>0</v>
      </c>
      <c r="K23" s="29">
        <v>5</v>
      </c>
      <c r="L23" s="29">
        <v>5</v>
      </c>
      <c r="M23" s="29">
        <v>14</v>
      </c>
      <c r="N23" s="28">
        <v>0</v>
      </c>
      <c r="O23" s="29">
        <v>0</v>
      </c>
      <c r="P23" s="29">
        <v>0</v>
      </c>
      <c r="Q23" s="29">
        <v>0</v>
      </c>
      <c r="R23" s="28">
        <v>13</v>
      </c>
      <c r="S23" s="29">
        <v>1000</v>
      </c>
      <c r="T23" s="29">
        <v>976</v>
      </c>
      <c r="U23" s="29">
        <v>1078</v>
      </c>
      <c r="V23" s="28">
        <v>1046</v>
      </c>
      <c r="W23" s="29">
        <v>1078</v>
      </c>
      <c r="X23" s="29">
        <v>1387</v>
      </c>
      <c r="Y23" s="29">
        <v>1288</v>
      </c>
      <c r="Z23" s="28">
        <v>1165</v>
      </c>
      <c r="AA23" s="29">
        <v>1324</v>
      </c>
      <c r="AB23" s="29">
        <v>1719</v>
      </c>
      <c r="AC23" s="29">
        <v>1112</v>
      </c>
      <c r="AD23" s="28">
        <v>1135</v>
      </c>
      <c r="AE23" s="28"/>
    </row>
    <row r="24" spans="1:31" s="2" customFormat="1" ht="12" customHeight="1">
      <c r="A24" s="181"/>
      <c r="B24" s="11"/>
      <c r="C24" s="11" t="s">
        <v>41</v>
      </c>
      <c r="D24" s="29">
        <v>774</v>
      </c>
      <c r="E24" s="29">
        <v>837</v>
      </c>
      <c r="F24" s="28">
        <v>898</v>
      </c>
      <c r="G24" s="29">
        <v>532</v>
      </c>
      <c r="H24" s="29">
        <v>498</v>
      </c>
      <c r="I24" s="29">
        <v>321</v>
      </c>
      <c r="J24" s="28">
        <v>274</v>
      </c>
      <c r="K24" s="29">
        <v>238</v>
      </c>
      <c r="L24" s="29">
        <v>280</v>
      </c>
      <c r="M24" s="29">
        <v>209</v>
      </c>
      <c r="N24" s="28">
        <v>408</v>
      </c>
      <c r="O24" s="29">
        <v>155</v>
      </c>
      <c r="P24" s="29">
        <v>96</v>
      </c>
      <c r="Q24" s="29">
        <v>80</v>
      </c>
      <c r="R24" s="28">
        <v>77</v>
      </c>
      <c r="S24" s="29">
        <v>47</v>
      </c>
      <c r="T24" s="29">
        <v>47</v>
      </c>
      <c r="U24" s="29">
        <v>47</v>
      </c>
      <c r="V24" s="28">
        <v>46</v>
      </c>
      <c r="W24" s="29">
        <v>73</v>
      </c>
      <c r="X24" s="29">
        <v>59</v>
      </c>
      <c r="Y24" s="29">
        <v>59</v>
      </c>
      <c r="Z24" s="28">
        <v>147</v>
      </c>
      <c r="AA24" s="29">
        <v>59</v>
      </c>
      <c r="AB24" s="29">
        <v>67</v>
      </c>
      <c r="AC24" s="29">
        <v>74</v>
      </c>
      <c r="AD24" s="28">
        <v>75</v>
      </c>
      <c r="AE24" s="28"/>
    </row>
    <row r="25" spans="1:31" ht="12" customHeight="1">
      <c r="A25" s="182"/>
      <c r="B25" s="12"/>
      <c r="C25" s="459" t="s">
        <v>42</v>
      </c>
      <c r="D25" s="183">
        <v>26099</v>
      </c>
      <c r="E25" s="183">
        <v>24234</v>
      </c>
      <c r="F25" s="184">
        <v>15363</v>
      </c>
      <c r="G25" s="183">
        <v>19361</v>
      </c>
      <c r="H25" s="183">
        <v>25210</v>
      </c>
      <c r="I25" s="183">
        <v>25885</v>
      </c>
      <c r="J25" s="184">
        <v>23554</v>
      </c>
      <c r="K25" s="183">
        <f>21359+260+627</f>
        <v>22246</v>
      </c>
      <c r="L25" s="183">
        <v>21732</v>
      </c>
      <c r="M25" s="183">
        <v>21497</v>
      </c>
      <c r="N25" s="184">
        <v>81790</v>
      </c>
      <c r="O25" s="183">
        <v>26460</v>
      </c>
      <c r="P25" s="183">
        <v>25288</v>
      </c>
      <c r="Q25" s="183">
        <v>26314</v>
      </c>
      <c r="R25" s="184">
        <v>23315</v>
      </c>
      <c r="S25" s="183">
        <v>23751</v>
      </c>
      <c r="T25" s="183">
        <v>22074</v>
      </c>
      <c r="U25" s="183">
        <v>18864</v>
      </c>
      <c r="V25" s="184">
        <v>17758</v>
      </c>
      <c r="W25" s="183">
        <v>18963</v>
      </c>
      <c r="X25" s="183">
        <v>16497</v>
      </c>
      <c r="Y25" s="183">
        <v>18484</v>
      </c>
      <c r="Z25" s="184">
        <v>20283</v>
      </c>
      <c r="AA25" s="183">
        <v>19450</v>
      </c>
      <c r="AB25" s="183">
        <v>27955</v>
      </c>
      <c r="AC25" s="183">
        <v>30945</v>
      </c>
      <c r="AD25" s="184">
        <v>28447</v>
      </c>
      <c r="AE25" s="184"/>
    </row>
    <row r="26" spans="1:31" s="2" customFormat="1" ht="12" customHeight="1">
      <c r="A26" s="181"/>
      <c r="B26" s="11"/>
      <c r="C26" s="11"/>
      <c r="D26" s="29"/>
      <c r="E26" s="29"/>
      <c r="F26" s="28"/>
      <c r="G26" s="29"/>
      <c r="H26" s="29"/>
      <c r="I26" s="29"/>
      <c r="J26" s="28"/>
      <c r="K26" s="29"/>
      <c r="L26" s="29"/>
      <c r="M26" s="29"/>
      <c r="N26" s="28"/>
      <c r="O26" s="29"/>
      <c r="P26" s="29"/>
      <c r="Q26" s="29"/>
      <c r="R26" s="28"/>
      <c r="S26" s="29"/>
      <c r="T26" s="29"/>
      <c r="U26" s="29"/>
      <c r="V26" s="28"/>
      <c r="W26" s="29"/>
      <c r="X26" s="29"/>
      <c r="Y26" s="29"/>
      <c r="Z26" s="28"/>
      <c r="AA26" s="29"/>
      <c r="AB26" s="29"/>
      <c r="AC26" s="29"/>
      <c r="AD26" s="28"/>
      <c r="AE26" s="28"/>
    </row>
    <row r="27" spans="1:31" ht="12" customHeight="1">
      <c r="A27" s="185"/>
      <c r="B27" s="125" t="s">
        <v>43</v>
      </c>
      <c r="C27" s="125"/>
      <c r="D27" s="30">
        <v>863704</v>
      </c>
      <c r="E27" s="30">
        <v>851077</v>
      </c>
      <c r="F27" s="30">
        <v>845175</v>
      </c>
      <c r="G27" s="30">
        <v>841921</v>
      </c>
      <c r="H27" s="30">
        <v>845670</v>
      </c>
      <c r="I27" s="30">
        <v>842406</v>
      </c>
      <c r="J27" s="30">
        <v>898065</v>
      </c>
      <c r="K27" s="30">
        <f>SUM(K20:K25)</f>
        <v>897307</v>
      </c>
      <c r="L27" s="30">
        <v>893699</v>
      </c>
      <c r="M27" s="30">
        <v>886558</v>
      </c>
      <c r="N27" s="30">
        <v>941659</v>
      </c>
      <c r="O27" s="30">
        <v>992879</v>
      </c>
      <c r="P27" s="30">
        <v>971503</v>
      </c>
      <c r="Q27" s="30">
        <v>986041</v>
      </c>
      <c r="R27" s="30">
        <v>980121</v>
      </c>
      <c r="S27" s="30">
        <v>996846</v>
      </c>
      <c r="T27" s="30">
        <v>974590</v>
      </c>
      <c r="U27" s="30">
        <v>967007</v>
      </c>
      <c r="V27" s="30">
        <v>966968</v>
      </c>
      <c r="W27" s="30">
        <v>981551</v>
      </c>
      <c r="X27" s="30">
        <v>926128</v>
      </c>
      <c r="Y27" s="30">
        <v>925067</v>
      </c>
      <c r="Z27" s="30">
        <v>919836</v>
      </c>
      <c r="AA27" s="30">
        <v>920634</v>
      </c>
      <c r="AB27" s="30">
        <f>SUM(AB20:AB26)</f>
        <v>918393</v>
      </c>
      <c r="AC27" s="30">
        <v>912057</v>
      </c>
      <c r="AD27" s="30">
        <v>900520</v>
      </c>
      <c r="AE27" s="30"/>
    </row>
    <row r="28" spans="1:31" ht="12" customHeight="1">
      <c r="A28" s="181"/>
      <c r="B28" s="11"/>
      <c r="C28" s="11"/>
      <c r="D28" s="32"/>
      <c r="E28" s="32"/>
      <c r="F28" s="31"/>
      <c r="G28" s="32"/>
      <c r="H28" s="32"/>
      <c r="I28" s="32"/>
      <c r="J28" s="31"/>
      <c r="K28" s="32"/>
      <c r="L28" s="32"/>
      <c r="M28" s="32"/>
      <c r="N28" s="31"/>
      <c r="O28" s="32"/>
      <c r="P28" s="32"/>
      <c r="Q28" s="32"/>
      <c r="R28" s="31"/>
      <c r="S28" s="32"/>
      <c r="T28" s="32"/>
      <c r="U28" s="32"/>
      <c r="V28" s="31"/>
      <c r="W28" s="32"/>
      <c r="X28" s="32"/>
      <c r="Y28" s="32"/>
      <c r="Z28" s="31"/>
      <c r="AA28" s="32"/>
      <c r="AB28" s="32"/>
      <c r="AC28" s="32"/>
      <c r="AD28" s="31"/>
      <c r="AE28" s="31"/>
    </row>
    <row r="29" spans="1:31" ht="12" customHeight="1" thickBot="1">
      <c r="A29" s="186" t="s">
        <v>44</v>
      </c>
      <c r="B29" s="16"/>
      <c r="C29" s="16"/>
      <c r="D29" s="33">
        <v>1086732</v>
      </c>
      <c r="E29" s="33">
        <v>1034253</v>
      </c>
      <c r="F29" s="33">
        <v>1024841</v>
      </c>
      <c r="G29" s="33">
        <v>1057844</v>
      </c>
      <c r="H29" s="33">
        <v>1076712</v>
      </c>
      <c r="I29" s="33">
        <v>1038063</v>
      </c>
      <c r="J29" s="33">
        <v>1096567</v>
      </c>
      <c r="K29" s="33">
        <f>SUM(K16,K27)</f>
        <v>1091248</v>
      </c>
      <c r="L29" s="33">
        <v>1096609</v>
      </c>
      <c r="M29" s="33">
        <v>1069481</v>
      </c>
      <c r="N29" s="33">
        <v>1133550</v>
      </c>
      <c r="O29" s="33">
        <v>1190776</v>
      </c>
      <c r="P29" s="33">
        <v>1168990</v>
      </c>
      <c r="Q29" s="33">
        <v>1180462</v>
      </c>
      <c r="R29" s="33">
        <v>1184315</v>
      </c>
      <c r="S29" s="33">
        <v>1207024</v>
      </c>
      <c r="T29" s="33">
        <v>1171981</v>
      </c>
      <c r="U29" s="33">
        <v>1164545</v>
      </c>
      <c r="V29" s="33">
        <v>1149032</v>
      </c>
      <c r="W29" s="33">
        <v>1175529</v>
      </c>
      <c r="X29" s="33">
        <v>1109383</v>
      </c>
      <c r="Y29" s="33">
        <v>1113117</v>
      </c>
      <c r="Z29" s="33">
        <v>1101506</v>
      </c>
      <c r="AA29" s="33">
        <v>1109661</v>
      </c>
      <c r="AB29" s="33">
        <f>SUM(AB16+AB27)</f>
        <v>1123872</v>
      </c>
      <c r="AC29" s="33">
        <v>1127819</v>
      </c>
      <c r="AD29" s="33">
        <v>1117257</v>
      </c>
      <c r="AE29" s="33"/>
    </row>
    <row r="30" spans="1:31" ht="12" customHeight="1" thickTop="1">
      <c r="A30" s="181"/>
      <c r="B30" s="11"/>
      <c r="C30" s="11"/>
      <c r="D30" s="29"/>
      <c r="E30" s="29"/>
      <c r="F30" s="28"/>
      <c r="G30" s="29"/>
      <c r="H30" s="29"/>
      <c r="I30" s="29"/>
      <c r="J30" s="28"/>
      <c r="K30" s="29"/>
      <c r="L30" s="29"/>
      <c r="M30" s="29"/>
      <c r="N30" s="28"/>
      <c r="O30" s="29"/>
      <c r="P30" s="29"/>
      <c r="Q30" s="29"/>
      <c r="R30" s="28"/>
      <c r="S30" s="29"/>
      <c r="T30" s="29"/>
      <c r="U30" s="29"/>
      <c r="V30" s="28"/>
      <c r="W30" s="29"/>
      <c r="X30" s="29"/>
      <c r="Y30" s="29"/>
      <c r="Z30" s="28"/>
      <c r="AA30" s="29"/>
      <c r="AB30" s="29"/>
      <c r="AC30" s="29"/>
      <c r="AD30" s="28"/>
      <c r="AE30" s="28"/>
    </row>
    <row r="31" spans="1:31" ht="12" customHeight="1">
      <c r="A31" s="180" t="s">
        <v>45</v>
      </c>
      <c r="B31" s="11"/>
      <c r="C31" s="11"/>
      <c r="D31" s="29"/>
      <c r="E31" s="29"/>
      <c r="F31" s="28"/>
      <c r="G31" s="29"/>
      <c r="H31" s="29"/>
      <c r="I31" s="29"/>
      <c r="J31" s="28"/>
      <c r="K31" s="29"/>
      <c r="L31" s="29"/>
      <c r="M31" s="29"/>
      <c r="N31" s="28"/>
      <c r="O31" s="29"/>
      <c r="P31" s="29"/>
      <c r="Q31" s="29"/>
      <c r="R31" s="28"/>
      <c r="S31" s="29"/>
      <c r="T31" s="29"/>
      <c r="U31" s="29"/>
      <c r="V31" s="28"/>
      <c r="W31" s="29"/>
      <c r="X31" s="29"/>
      <c r="Y31" s="29"/>
      <c r="Z31" s="28"/>
      <c r="AA31" s="29"/>
      <c r="AB31" s="29"/>
      <c r="AC31" s="29"/>
      <c r="AD31" s="28"/>
      <c r="AE31" s="28"/>
    </row>
    <row r="32" spans="1:31" ht="12" customHeight="1">
      <c r="A32" s="181"/>
      <c r="B32" s="11"/>
      <c r="C32" s="11"/>
      <c r="D32" s="29"/>
      <c r="E32" s="29"/>
      <c r="F32" s="28"/>
      <c r="G32" s="29"/>
      <c r="H32" s="29"/>
      <c r="I32" s="29"/>
      <c r="J32" s="28"/>
      <c r="K32" s="29"/>
      <c r="L32" s="29"/>
      <c r="M32" s="29"/>
      <c r="N32" s="28"/>
      <c r="O32" s="29"/>
      <c r="P32" s="29"/>
      <c r="Q32" s="29"/>
      <c r="R32" s="28"/>
      <c r="S32" s="29"/>
      <c r="T32" s="29"/>
      <c r="U32" s="29"/>
      <c r="V32" s="28"/>
      <c r="W32" s="29"/>
      <c r="X32" s="29"/>
      <c r="Y32" s="29"/>
      <c r="Z32" s="28"/>
      <c r="AA32" s="29"/>
      <c r="AB32" s="29"/>
      <c r="AC32" s="29"/>
      <c r="AD32" s="28"/>
      <c r="AE32" s="28"/>
    </row>
    <row r="33" spans="1:31" ht="12" customHeight="1">
      <c r="A33" s="181"/>
      <c r="B33" s="10" t="s">
        <v>46</v>
      </c>
      <c r="C33" s="11"/>
      <c r="D33" s="29"/>
      <c r="E33" s="29"/>
      <c r="F33" s="28"/>
      <c r="G33" s="29"/>
      <c r="H33" s="29"/>
      <c r="I33" s="29"/>
      <c r="J33" s="28"/>
      <c r="K33" s="29"/>
      <c r="L33" s="29"/>
      <c r="M33" s="29"/>
      <c r="N33" s="28"/>
      <c r="O33" s="29"/>
      <c r="P33" s="29"/>
      <c r="Q33" s="29"/>
      <c r="R33" s="28"/>
      <c r="S33" s="29"/>
      <c r="T33" s="29"/>
      <c r="U33" s="29"/>
      <c r="V33" s="28"/>
      <c r="W33" s="29"/>
      <c r="X33" s="29"/>
      <c r="Y33" s="29"/>
      <c r="Z33" s="28"/>
      <c r="AA33" s="29"/>
      <c r="AB33" s="29"/>
      <c r="AC33" s="29"/>
      <c r="AD33" s="28"/>
      <c r="AE33" s="28"/>
    </row>
    <row r="34" spans="1:31" ht="12" customHeight="1">
      <c r="A34" s="181"/>
      <c r="B34" s="11"/>
      <c r="C34" s="126"/>
      <c r="D34" s="29"/>
      <c r="E34" s="29"/>
      <c r="F34" s="28"/>
      <c r="G34" s="29"/>
      <c r="H34" s="29"/>
      <c r="I34" s="29"/>
      <c r="J34" s="28"/>
      <c r="K34" s="29"/>
      <c r="L34" s="29"/>
      <c r="M34" s="29"/>
      <c r="N34" s="28"/>
      <c r="O34" s="29"/>
      <c r="P34" s="29"/>
      <c r="Q34" s="29"/>
      <c r="R34" s="28"/>
      <c r="S34" s="29"/>
      <c r="T34" s="29"/>
      <c r="U34" s="29"/>
      <c r="V34" s="28"/>
      <c r="W34" s="29"/>
      <c r="X34" s="29"/>
      <c r="Y34" s="29"/>
      <c r="Z34" s="28"/>
      <c r="AA34" s="29"/>
      <c r="AB34" s="29"/>
      <c r="AC34" s="29"/>
      <c r="AD34" s="28"/>
      <c r="AE34" s="28"/>
    </row>
    <row r="35" spans="1:31" ht="12" customHeight="1">
      <c r="A35" s="181"/>
      <c r="B35" s="11"/>
      <c r="C35" s="11" t="s">
        <v>47</v>
      </c>
      <c r="D35" s="29">
        <v>64908</v>
      </c>
      <c r="E35" s="29">
        <v>24619</v>
      </c>
      <c r="F35" s="28">
        <v>24703</v>
      </c>
      <c r="G35" s="29">
        <v>35344</v>
      </c>
      <c r="H35" s="29">
        <v>25947</v>
      </c>
      <c r="I35" s="29">
        <v>48187</v>
      </c>
      <c r="J35" s="28">
        <v>49853</v>
      </c>
      <c r="K35" s="29">
        <f>58188+494</f>
        <v>58682</v>
      </c>
      <c r="L35" s="29">
        <v>73658</v>
      </c>
      <c r="M35" s="29">
        <v>101806</v>
      </c>
      <c r="N35" s="28">
        <v>103469</v>
      </c>
      <c r="O35" s="29">
        <v>110858</v>
      </c>
      <c r="P35" s="29">
        <v>129088</v>
      </c>
      <c r="Q35" s="29">
        <v>65691</v>
      </c>
      <c r="R35" s="28">
        <v>100013</v>
      </c>
      <c r="S35" s="29">
        <v>136906</v>
      </c>
      <c r="T35" s="29">
        <v>128663</v>
      </c>
      <c r="U35" s="29">
        <v>157422</v>
      </c>
      <c r="V35" s="28">
        <v>90039</v>
      </c>
      <c r="W35" s="29">
        <v>72589</v>
      </c>
      <c r="X35" s="29">
        <v>33142</v>
      </c>
      <c r="Y35" s="29">
        <v>59697</v>
      </c>
      <c r="Z35" s="28">
        <v>48496</v>
      </c>
      <c r="AA35" s="29">
        <v>35191</v>
      </c>
      <c r="AB35" s="29">
        <v>81110</v>
      </c>
      <c r="AC35" s="29">
        <v>111614</v>
      </c>
      <c r="AD35" s="28">
        <v>94752</v>
      </c>
      <c r="AE35" s="28"/>
    </row>
    <row r="36" spans="1:31" ht="12" customHeight="1">
      <c r="A36" s="181"/>
      <c r="B36" s="11"/>
      <c r="C36" s="11" t="s">
        <v>48</v>
      </c>
      <c r="D36" s="29">
        <v>64714</v>
      </c>
      <c r="E36" s="29">
        <v>50623</v>
      </c>
      <c r="F36" s="28">
        <v>36800</v>
      </c>
      <c r="G36" s="29">
        <v>40341</v>
      </c>
      <c r="H36" s="29">
        <v>62989</v>
      </c>
      <c r="I36" s="29">
        <f>68482+4502</f>
        <v>72984</v>
      </c>
      <c r="J36" s="28">
        <f>89704+2921</f>
        <v>92625</v>
      </c>
      <c r="K36" s="29">
        <f>100554-494</f>
        <v>100060</v>
      </c>
      <c r="L36" s="29">
        <v>103869</v>
      </c>
      <c r="M36" s="29">
        <v>82908</v>
      </c>
      <c r="N36" s="28">
        <v>128592</v>
      </c>
      <c r="O36" s="29">
        <v>65131</v>
      </c>
      <c r="P36" s="29">
        <v>51656</v>
      </c>
      <c r="Q36" s="29">
        <v>48659</v>
      </c>
      <c r="R36" s="28">
        <v>38576</v>
      </c>
      <c r="S36" s="29">
        <v>26152</v>
      </c>
      <c r="T36" s="29">
        <v>25069</v>
      </c>
      <c r="U36" s="29">
        <v>23401</v>
      </c>
      <c r="V36" s="28">
        <v>23021</v>
      </c>
      <c r="W36" s="29">
        <v>22600</v>
      </c>
      <c r="X36" s="29">
        <v>25222</v>
      </c>
      <c r="Y36" s="29">
        <v>14173</v>
      </c>
      <c r="Z36" s="28">
        <v>9036</v>
      </c>
      <c r="AA36" s="29">
        <v>8757</v>
      </c>
      <c r="AB36" s="29">
        <v>10561</v>
      </c>
      <c r="AC36" s="29">
        <v>9505</v>
      </c>
      <c r="AD36" s="28">
        <v>9707</v>
      </c>
      <c r="AE36" s="28"/>
    </row>
    <row r="37" spans="1:31" ht="12" customHeight="1">
      <c r="A37" s="181"/>
      <c r="B37" s="11"/>
      <c r="C37" s="11" t="s">
        <v>49</v>
      </c>
      <c r="D37" s="29">
        <v>81090</v>
      </c>
      <c r="E37" s="29">
        <v>75266</v>
      </c>
      <c r="F37" s="28">
        <v>78668</v>
      </c>
      <c r="G37" s="29">
        <v>115723</v>
      </c>
      <c r="H37" s="29">
        <v>102343</v>
      </c>
      <c r="I37" s="29">
        <f>98733-4502</f>
        <v>94231</v>
      </c>
      <c r="J37" s="28">
        <f>130646-2921</f>
        <v>127725</v>
      </c>
      <c r="K37" s="29">
        <f>103549</f>
        <v>103549</v>
      </c>
      <c r="L37" s="29">
        <v>84741</v>
      </c>
      <c r="M37" s="29">
        <v>80767</v>
      </c>
      <c r="N37" s="28">
        <v>88541</v>
      </c>
      <c r="O37" s="29">
        <v>110361</v>
      </c>
      <c r="P37" s="29">
        <v>84835</v>
      </c>
      <c r="Q37" s="29">
        <v>100012</v>
      </c>
      <c r="R37" s="28">
        <v>101741</v>
      </c>
      <c r="S37" s="29">
        <v>140182</v>
      </c>
      <c r="T37" s="29">
        <v>107931</v>
      </c>
      <c r="U37" s="29">
        <v>98363</v>
      </c>
      <c r="V37" s="28">
        <v>99740</v>
      </c>
      <c r="W37" s="29">
        <v>136623</v>
      </c>
      <c r="X37" s="29">
        <v>114154</v>
      </c>
      <c r="Y37" s="29">
        <v>114507</v>
      </c>
      <c r="Z37" s="28">
        <v>109721</v>
      </c>
      <c r="AA37" s="29">
        <v>135446</v>
      </c>
      <c r="AB37" s="29">
        <v>109516</v>
      </c>
      <c r="AC37" s="29">
        <v>110784</v>
      </c>
      <c r="AD37" s="28">
        <v>117457</v>
      </c>
      <c r="AE37" s="28"/>
    </row>
    <row r="38" spans="1:31" s="2" customFormat="1" ht="12" customHeight="1">
      <c r="A38" s="181"/>
      <c r="B38" s="11"/>
      <c r="C38" s="11" t="s">
        <v>50</v>
      </c>
      <c r="D38" s="29">
        <v>873</v>
      </c>
      <c r="E38" s="29">
        <v>1715</v>
      </c>
      <c r="F38" s="28">
        <v>2092</v>
      </c>
      <c r="G38" s="29">
        <v>762</v>
      </c>
      <c r="H38" s="29">
        <v>2898</v>
      </c>
      <c r="I38" s="29">
        <v>1055</v>
      </c>
      <c r="J38" s="28">
        <v>1876</v>
      </c>
      <c r="K38" s="29">
        <v>759</v>
      </c>
      <c r="L38" s="29">
        <v>3015</v>
      </c>
      <c r="M38" s="29">
        <v>1209</v>
      </c>
      <c r="N38" s="28">
        <v>3703</v>
      </c>
      <c r="O38" s="29">
        <v>1778</v>
      </c>
      <c r="P38" s="29">
        <v>358</v>
      </c>
      <c r="Q38" s="29">
        <v>1034</v>
      </c>
      <c r="R38" s="28">
        <v>1760</v>
      </c>
      <c r="S38" s="29">
        <v>1399</v>
      </c>
      <c r="T38" s="29">
        <v>493</v>
      </c>
      <c r="U38" s="29">
        <v>1297</v>
      </c>
      <c r="V38" s="28">
        <v>1394</v>
      </c>
      <c r="W38" s="29">
        <v>719</v>
      </c>
      <c r="X38" s="29">
        <v>609</v>
      </c>
      <c r="Y38" s="29">
        <v>493</v>
      </c>
      <c r="Z38" s="28">
        <v>1163</v>
      </c>
      <c r="AA38" s="29">
        <v>324</v>
      </c>
      <c r="AB38" s="29">
        <v>847</v>
      </c>
      <c r="AC38" s="29">
        <v>1111</v>
      </c>
      <c r="AD38" s="28">
        <v>885</v>
      </c>
      <c r="AE38" s="28"/>
    </row>
    <row r="39" spans="1:31" ht="12" customHeight="1">
      <c r="A39" s="181"/>
      <c r="B39" s="11"/>
      <c r="C39" s="11" t="s">
        <v>51</v>
      </c>
      <c r="D39" s="29">
        <v>3147</v>
      </c>
      <c r="E39" s="29">
        <v>2861</v>
      </c>
      <c r="F39" s="28">
        <v>3211</v>
      </c>
      <c r="G39" s="29">
        <v>5668</v>
      </c>
      <c r="H39" s="29">
        <v>4693</v>
      </c>
      <c r="I39" s="29">
        <v>4754</v>
      </c>
      <c r="J39" s="28">
        <v>2868</v>
      </c>
      <c r="K39" s="29">
        <v>4076</v>
      </c>
      <c r="L39" s="29">
        <v>3541</v>
      </c>
      <c r="M39" s="29">
        <v>3620</v>
      </c>
      <c r="N39" s="28">
        <v>5702</v>
      </c>
      <c r="O39" s="29">
        <v>5579</v>
      </c>
      <c r="P39" s="29">
        <v>4690</v>
      </c>
      <c r="Q39" s="29">
        <v>3699</v>
      </c>
      <c r="R39" s="28">
        <v>6090</v>
      </c>
      <c r="S39" s="29">
        <v>7185</v>
      </c>
      <c r="T39" s="29">
        <v>4091</v>
      </c>
      <c r="U39" s="29">
        <v>3351</v>
      </c>
      <c r="V39" s="28">
        <v>3106</v>
      </c>
      <c r="W39" s="29">
        <v>4493</v>
      </c>
      <c r="X39" s="29">
        <v>3507</v>
      </c>
      <c r="Y39" s="29">
        <v>2939</v>
      </c>
      <c r="Z39" s="28">
        <v>3320</v>
      </c>
      <c r="AA39" s="29">
        <v>3267</v>
      </c>
      <c r="AB39" s="29">
        <v>3029</v>
      </c>
      <c r="AC39" s="29">
        <v>2623</v>
      </c>
      <c r="AD39" s="28">
        <v>3112</v>
      </c>
      <c r="AE39" s="28"/>
    </row>
    <row r="40" spans="1:31" ht="12" customHeight="1">
      <c r="A40" s="181"/>
      <c r="B40" s="11"/>
      <c r="C40" s="11" t="s">
        <v>160</v>
      </c>
      <c r="D40" s="29"/>
      <c r="E40" s="29"/>
      <c r="F40" s="28"/>
      <c r="G40" s="29"/>
      <c r="H40" s="29"/>
      <c r="I40" s="29">
        <v>0</v>
      </c>
      <c r="J40" s="28">
        <v>0</v>
      </c>
      <c r="K40" s="29">
        <v>0</v>
      </c>
      <c r="L40" s="29">
        <v>0</v>
      </c>
      <c r="M40" s="29">
        <v>0</v>
      </c>
      <c r="N40" s="28">
        <v>0</v>
      </c>
      <c r="O40" s="29">
        <v>0</v>
      </c>
      <c r="P40" s="29">
        <v>0</v>
      </c>
      <c r="Q40" s="29">
        <v>0</v>
      </c>
      <c r="R40" s="28">
        <v>0</v>
      </c>
      <c r="S40" s="29">
        <v>1217</v>
      </c>
      <c r="T40" s="29">
        <v>0</v>
      </c>
      <c r="U40" s="29">
        <v>0</v>
      </c>
      <c r="V40" s="28">
        <v>0</v>
      </c>
      <c r="W40" s="29">
        <v>0</v>
      </c>
      <c r="X40" s="29">
        <v>0</v>
      </c>
      <c r="Y40" s="29">
        <v>0</v>
      </c>
      <c r="Z40" s="28">
        <v>0</v>
      </c>
      <c r="AA40" s="29">
        <v>0</v>
      </c>
      <c r="AB40" s="29">
        <v>0</v>
      </c>
      <c r="AC40" s="29">
        <v>0</v>
      </c>
      <c r="AD40" s="28">
        <v>0</v>
      </c>
      <c r="AE40" s="28"/>
    </row>
    <row r="41" spans="1:31" ht="12" customHeight="1">
      <c r="A41" s="182"/>
      <c r="B41" s="12"/>
      <c r="C41" s="12" t="s">
        <v>52</v>
      </c>
      <c r="D41" s="183">
        <v>39194</v>
      </c>
      <c r="E41" s="183">
        <v>44462</v>
      </c>
      <c r="F41" s="184">
        <v>36764</v>
      </c>
      <c r="G41" s="183">
        <v>37069</v>
      </c>
      <c r="H41" s="183">
        <v>52168</v>
      </c>
      <c r="I41" s="183">
        <v>40013</v>
      </c>
      <c r="J41" s="184">
        <v>37673</v>
      </c>
      <c r="K41" s="183">
        <v>40097</v>
      </c>
      <c r="L41" s="183">
        <v>51810</v>
      </c>
      <c r="M41" s="183">
        <v>44295</v>
      </c>
      <c r="N41" s="184">
        <v>37609</v>
      </c>
      <c r="O41" s="183">
        <v>36129</v>
      </c>
      <c r="P41" s="183">
        <v>47232</v>
      </c>
      <c r="Q41" s="183">
        <v>40386</v>
      </c>
      <c r="R41" s="184">
        <v>39118</v>
      </c>
      <c r="S41" s="183">
        <v>39142</v>
      </c>
      <c r="T41" s="183">
        <v>38928</v>
      </c>
      <c r="U41" s="183">
        <v>43495</v>
      </c>
      <c r="V41" s="184">
        <v>36022</v>
      </c>
      <c r="W41" s="183">
        <v>40537</v>
      </c>
      <c r="X41" s="183">
        <v>42773</v>
      </c>
      <c r="Y41" s="183">
        <v>49340</v>
      </c>
      <c r="Z41" s="184">
        <v>37402</v>
      </c>
      <c r="AA41" s="183">
        <v>43596</v>
      </c>
      <c r="AB41" s="183">
        <v>46545</v>
      </c>
      <c r="AC41" s="183">
        <v>51612</v>
      </c>
      <c r="AD41" s="184">
        <v>39125</v>
      </c>
      <c r="AE41" s="184"/>
    </row>
    <row r="42" spans="1:31" ht="12" customHeight="1">
      <c r="A42" s="181"/>
      <c r="B42" s="11"/>
      <c r="C42" s="11"/>
      <c r="D42" s="29"/>
      <c r="E42" s="29"/>
      <c r="F42" s="28"/>
      <c r="G42" s="29"/>
      <c r="H42" s="29"/>
      <c r="I42" s="29"/>
      <c r="J42" s="28"/>
      <c r="K42" s="29"/>
      <c r="L42" s="29"/>
      <c r="M42" s="29"/>
      <c r="N42" s="28"/>
      <c r="O42" s="29"/>
      <c r="P42" s="29"/>
      <c r="Q42" s="29"/>
      <c r="R42" s="28"/>
      <c r="S42" s="29"/>
      <c r="T42" s="29"/>
      <c r="U42" s="29"/>
      <c r="V42" s="28"/>
      <c r="W42" s="29"/>
      <c r="X42" s="29"/>
      <c r="Y42" s="29"/>
      <c r="Z42" s="28"/>
      <c r="AA42" s="29"/>
      <c r="AB42" s="29"/>
      <c r="AC42" s="29"/>
      <c r="AD42" s="28"/>
      <c r="AE42" s="28"/>
    </row>
    <row r="43" spans="1:31" ht="12" customHeight="1">
      <c r="A43" s="185"/>
      <c r="B43" s="125" t="s">
        <v>53</v>
      </c>
      <c r="C43" s="125"/>
      <c r="D43" s="30">
        <v>253926</v>
      </c>
      <c r="E43" s="30">
        <v>199546</v>
      </c>
      <c r="F43" s="30">
        <v>182238</v>
      </c>
      <c r="G43" s="30">
        <v>234907</v>
      </c>
      <c r="H43" s="30">
        <v>251038</v>
      </c>
      <c r="I43" s="30">
        <v>261224</v>
      </c>
      <c r="J43" s="30">
        <v>312620</v>
      </c>
      <c r="K43" s="30">
        <f>SUM(K35:K41)</f>
        <v>307223</v>
      </c>
      <c r="L43" s="30">
        <v>320634</v>
      </c>
      <c r="M43" s="30">
        <v>314605</v>
      </c>
      <c r="N43" s="30">
        <v>367616</v>
      </c>
      <c r="O43" s="30">
        <v>329836</v>
      </c>
      <c r="P43" s="30">
        <v>317859</v>
      </c>
      <c r="Q43" s="30">
        <v>259481</v>
      </c>
      <c r="R43" s="30">
        <v>287298</v>
      </c>
      <c r="S43" s="30">
        <v>352183</v>
      </c>
      <c r="T43" s="30">
        <v>305175</v>
      </c>
      <c r="U43" s="30">
        <v>327329</v>
      </c>
      <c r="V43" s="30">
        <v>253322</v>
      </c>
      <c r="W43" s="30">
        <v>277561</v>
      </c>
      <c r="X43" s="30">
        <v>219407</v>
      </c>
      <c r="Y43" s="30">
        <v>241149</v>
      </c>
      <c r="Z43" s="30">
        <v>209138</v>
      </c>
      <c r="AA43" s="30">
        <v>226581</v>
      </c>
      <c r="AB43" s="30">
        <v>251608</v>
      </c>
      <c r="AC43" s="30">
        <v>287249</v>
      </c>
      <c r="AD43" s="30">
        <v>265038</v>
      </c>
      <c r="AE43" s="30"/>
    </row>
    <row r="44" spans="1:31" ht="12" customHeight="1">
      <c r="A44" s="181"/>
      <c r="B44" s="11"/>
      <c r="C44" s="11"/>
      <c r="D44" s="29"/>
      <c r="E44" s="29"/>
      <c r="F44" s="28"/>
      <c r="G44" s="29"/>
      <c r="H44" s="29"/>
      <c r="I44" s="29"/>
      <c r="J44" s="28"/>
      <c r="K44" s="29"/>
      <c r="L44" s="29"/>
      <c r="M44" s="29"/>
      <c r="N44" s="28"/>
      <c r="O44" s="29"/>
      <c r="P44" s="29"/>
      <c r="Q44" s="29"/>
      <c r="R44" s="28"/>
      <c r="S44" s="29"/>
      <c r="T44" s="29"/>
      <c r="U44" s="29"/>
      <c r="V44" s="28"/>
      <c r="W44" s="29"/>
      <c r="X44" s="29"/>
      <c r="Y44" s="29"/>
      <c r="Z44" s="28"/>
      <c r="AA44" s="29"/>
      <c r="AB44" s="29"/>
      <c r="AC44" s="29"/>
      <c r="AD44" s="28"/>
      <c r="AE44" s="28"/>
    </row>
    <row r="45" spans="1:31" ht="12" customHeight="1">
      <c r="A45" s="181"/>
      <c r="B45" s="10" t="s">
        <v>54</v>
      </c>
      <c r="C45" s="11"/>
      <c r="D45" s="29"/>
      <c r="E45" s="29"/>
      <c r="F45" s="28"/>
      <c r="G45" s="29"/>
      <c r="H45" s="29"/>
      <c r="I45" s="29"/>
      <c r="J45" s="28"/>
      <c r="K45" s="29"/>
      <c r="L45" s="29"/>
      <c r="M45" s="29"/>
      <c r="N45" s="28"/>
      <c r="O45" s="29"/>
      <c r="P45" s="29"/>
      <c r="Q45" s="29"/>
      <c r="R45" s="28"/>
      <c r="S45" s="29"/>
      <c r="T45" s="29"/>
      <c r="U45" s="29"/>
      <c r="V45" s="28"/>
      <c r="W45" s="29"/>
      <c r="X45" s="29"/>
      <c r="Y45" s="29"/>
      <c r="Z45" s="28"/>
      <c r="AA45" s="29"/>
      <c r="AB45" s="29"/>
      <c r="AC45" s="29"/>
      <c r="AD45" s="28"/>
      <c r="AE45" s="28"/>
    </row>
    <row r="46" spans="1:31" ht="12" customHeight="1">
      <c r="A46" s="181"/>
      <c r="B46" s="11"/>
      <c r="C46" s="126"/>
      <c r="D46" s="29"/>
      <c r="E46" s="29"/>
      <c r="F46" s="28"/>
      <c r="G46" s="29"/>
      <c r="H46" s="29"/>
      <c r="I46" s="29"/>
      <c r="J46" s="28"/>
      <c r="K46" s="29"/>
      <c r="L46" s="29"/>
      <c r="M46" s="29"/>
      <c r="N46" s="28"/>
      <c r="O46" s="29"/>
      <c r="P46" s="29"/>
      <c r="Q46" s="29"/>
      <c r="R46" s="28"/>
      <c r="S46" s="29"/>
      <c r="T46" s="29"/>
      <c r="U46" s="29"/>
      <c r="V46" s="28"/>
      <c r="W46" s="29"/>
      <c r="X46" s="29"/>
      <c r="Y46" s="29"/>
      <c r="Z46" s="28"/>
      <c r="AA46" s="29"/>
      <c r="AB46" s="29"/>
      <c r="AC46" s="29"/>
      <c r="AD46" s="28"/>
      <c r="AE46" s="28"/>
    </row>
    <row r="47" spans="1:31" ht="12" customHeight="1">
      <c r="A47" s="181"/>
      <c r="B47" s="11"/>
      <c r="C47" s="11" t="s">
        <v>47</v>
      </c>
      <c r="D47" s="29">
        <v>216121</v>
      </c>
      <c r="E47" s="29">
        <v>281365</v>
      </c>
      <c r="F47" s="28">
        <v>281849</v>
      </c>
      <c r="G47" s="29">
        <v>261126</v>
      </c>
      <c r="H47" s="29">
        <v>265830</v>
      </c>
      <c r="I47" s="29">
        <v>237024</v>
      </c>
      <c r="J47" s="28">
        <v>237248</v>
      </c>
      <c r="K47" s="29">
        <f>239061+461</f>
        <v>239522</v>
      </c>
      <c r="L47" s="29">
        <v>226695</v>
      </c>
      <c r="M47" s="29">
        <v>194266</v>
      </c>
      <c r="N47" s="28">
        <v>192972</v>
      </c>
      <c r="O47" s="29">
        <v>245071</v>
      </c>
      <c r="P47" s="29">
        <v>239661</v>
      </c>
      <c r="Q47" s="29">
        <v>297317</v>
      </c>
      <c r="R47" s="28">
        <v>263106</v>
      </c>
      <c r="S47" s="29">
        <v>220088</v>
      </c>
      <c r="T47" s="29">
        <v>220625</v>
      </c>
      <c r="U47" s="29">
        <v>198291</v>
      </c>
      <c r="V47" s="28">
        <v>245850</v>
      </c>
      <c r="W47" s="29">
        <v>247179</v>
      </c>
      <c r="X47" s="29">
        <v>246670</v>
      </c>
      <c r="Y47" s="29">
        <v>247443</v>
      </c>
      <c r="Z47" s="28">
        <v>247480</v>
      </c>
      <c r="AA47" s="29">
        <v>231646</v>
      </c>
      <c r="AB47" s="29">
        <v>195202</v>
      </c>
      <c r="AC47" s="29">
        <v>175601</v>
      </c>
      <c r="AD47" s="28">
        <v>173858</v>
      </c>
      <c r="AE47" s="28"/>
    </row>
    <row r="48" spans="1:31" ht="12" customHeight="1">
      <c r="A48" s="181"/>
      <c r="B48" s="11"/>
      <c r="C48" s="11" t="s">
        <v>48</v>
      </c>
      <c r="D48" s="29">
        <v>17504</v>
      </c>
      <c r="E48" s="29">
        <v>16025</v>
      </c>
      <c r="F48" s="28">
        <v>7372</v>
      </c>
      <c r="G48" s="29">
        <v>5498</v>
      </c>
      <c r="H48" s="29">
        <v>5531</v>
      </c>
      <c r="I48" s="29">
        <v>35014</v>
      </c>
      <c r="J48" s="28">
        <v>28745</v>
      </c>
      <c r="K48" s="29">
        <f>26675-461</f>
        <v>26214</v>
      </c>
      <c r="L48" s="29">
        <v>25776</v>
      </c>
      <c r="M48" s="29">
        <v>23990</v>
      </c>
      <c r="N48" s="28">
        <v>24007</v>
      </c>
      <c r="O48" s="29">
        <v>59422</v>
      </c>
      <c r="P48" s="29">
        <v>58268</v>
      </c>
      <c r="Q48" s="29">
        <v>55671</v>
      </c>
      <c r="R48" s="28">
        <v>55964</v>
      </c>
      <c r="S48" s="29">
        <v>54857</v>
      </c>
      <c r="T48" s="29">
        <v>53280</v>
      </c>
      <c r="U48" s="29">
        <v>52332</v>
      </c>
      <c r="V48" s="28">
        <v>51821</v>
      </c>
      <c r="W48" s="29">
        <v>50098</v>
      </c>
      <c r="X48" s="29">
        <v>48286</v>
      </c>
      <c r="Y48" s="29">
        <v>48290</v>
      </c>
      <c r="Z48" s="28">
        <v>47202</v>
      </c>
      <c r="AA48" s="29">
        <v>47608</v>
      </c>
      <c r="AB48" s="29">
        <v>46113</v>
      </c>
      <c r="AC48" s="29">
        <v>45080</v>
      </c>
      <c r="AD48" s="28">
        <v>44455</v>
      </c>
      <c r="AE48" s="28"/>
    </row>
    <row r="49" spans="1:31" s="2" customFormat="1" ht="12" customHeight="1">
      <c r="A49" s="181"/>
      <c r="B49" s="11"/>
      <c r="C49" s="11" t="s">
        <v>55</v>
      </c>
      <c r="D49" s="29">
        <v>27403</v>
      </c>
      <c r="E49" s="29">
        <v>24831</v>
      </c>
      <c r="F49" s="28">
        <v>25386</v>
      </c>
      <c r="G49" s="29">
        <v>22428</v>
      </c>
      <c r="H49" s="29">
        <v>20421</v>
      </c>
      <c r="I49" s="29">
        <v>19508</v>
      </c>
      <c r="J49" s="28">
        <v>19215</v>
      </c>
      <c r="K49" s="29">
        <f>18829+246</f>
        <v>19075</v>
      </c>
      <c r="L49" s="29">
        <v>19469</v>
      </c>
      <c r="M49" s="29">
        <v>19533</v>
      </c>
      <c r="N49" s="28">
        <v>20344</v>
      </c>
      <c r="O49" s="29">
        <v>22064</v>
      </c>
      <c r="P49" s="29">
        <v>22334</v>
      </c>
      <c r="Q49" s="29">
        <v>23958</v>
      </c>
      <c r="R49" s="28">
        <v>24315</v>
      </c>
      <c r="S49" s="29">
        <v>23813</v>
      </c>
      <c r="T49" s="29">
        <v>25309</v>
      </c>
      <c r="U49" s="29">
        <v>27261</v>
      </c>
      <c r="V49" s="28">
        <v>27760</v>
      </c>
      <c r="W49" s="29">
        <v>8740</v>
      </c>
      <c r="X49" s="29">
        <v>8533</v>
      </c>
      <c r="Y49" s="29">
        <v>9502</v>
      </c>
      <c r="Z49" s="28">
        <v>11835</v>
      </c>
      <c r="AA49" s="29">
        <v>13743</v>
      </c>
      <c r="AB49" s="29">
        <v>14113</v>
      </c>
      <c r="AC49" s="29">
        <v>15403</v>
      </c>
      <c r="AD49" s="28">
        <v>16014</v>
      </c>
      <c r="AE49" s="28"/>
    </row>
    <row r="50" spans="1:31" ht="12" customHeight="1">
      <c r="A50" s="181"/>
      <c r="B50" s="11"/>
      <c r="C50" s="11" t="s">
        <v>51</v>
      </c>
      <c r="D50" s="29">
        <v>11088</v>
      </c>
      <c r="E50" s="29">
        <v>9845</v>
      </c>
      <c r="F50" s="28">
        <v>9434</v>
      </c>
      <c r="G50" s="29">
        <v>10858</v>
      </c>
      <c r="H50" s="29">
        <v>10938</v>
      </c>
      <c r="I50" s="29">
        <v>8097</v>
      </c>
      <c r="J50" s="28">
        <v>8547</v>
      </c>
      <c r="K50" s="29">
        <v>8516</v>
      </c>
      <c r="L50" s="29">
        <v>8750</v>
      </c>
      <c r="M50" s="29">
        <v>9030</v>
      </c>
      <c r="N50" s="28">
        <v>8624</v>
      </c>
      <c r="O50" s="29">
        <v>8816</v>
      </c>
      <c r="P50" s="29">
        <v>9126</v>
      </c>
      <c r="Q50" s="29">
        <v>9327</v>
      </c>
      <c r="R50" s="28">
        <v>9088</v>
      </c>
      <c r="S50" s="29">
        <v>9907</v>
      </c>
      <c r="T50" s="29">
        <v>9556</v>
      </c>
      <c r="U50" s="29">
        <v>9311</v>
      </c>
      <c r="V50" s="28">
        <v>9289</v>
      </c>
      <c r="W50" s="29">
        <v>9528</v>
      </c>
      <c r="X50" s="29">
        <v>9440</v>
      </c>
      <c r="Y50" s="29">
        <v>9464</v>
      </c>
      <c r="Z50" s="28">
        <v>9478</v>
      </c>
      <c r="AA50" s="29">
        <v>9231</v>
      </c>
      <c r="AB50" s="29">
        <v>9335</v>
      </c>
      <c r="AC50" s="29">
        <v>9554</v>
      </c>
      <c r="AD50" s="28">
        <v>9519</v>
      </c>
      <c r="AE50" s="28"/>
    </row>
    <row r="51" spans="1:31" ht="12" customHeight="1">
      <c r="A51" s="182"/>
      <c r="B51" s="12"/>
      <c r="C51" s="12" t="s">
        <v>56</v>
      </c>
      <c r="D51" s="183">
        <v>938</v>
      </c>
      <c r="E51" s="183">
        <v>950</v>
      </c>
      <c r="F51" s="184">
        <v>949</v>
      </c>
      <c r="G51" s="183">
        <v>944</v>
      </c>
      <c r="H51" s="183">
        <v>984</v>
      </c>
      <c r="I51" s="183">
        <v>970</v>
      </c>
      <c r="J51" s="184">
        <v>981</v>
      </c>
      <c r="K51" s="183">
        <v>1122</v>
      </c>
      <c r="L51" s="183">
        <v>1150</v>
      </c>
      <c r="M51" s="183">
        <v>1106</v>
      </c>
      <c r="N51" s="184">
        <v>1047</v>
      </c>
      <c r="O51" s="183">
        <v>1169</v>
      </c>
      <c r="P51" s="183">
        <v>1191</v>
      </c>
      <c r="Q51" s="183">
        <v>1148</v>
      </c>
      <c r="R51" s="184">
        <v>1138</v>
      </c>
      <c r="S51" s="183">
        <v>1245</v>
      </c>
      <c r="T51" s="183">
        <v>1269</v>
      </c>
      <c r="U51" s="183">
        <v>1218</v>
      </c>
      <c r="V51" s="184">
        <v>1161</v>
      </c>
      <c r="W51" s="183">
        <v>1090</v>
      </c>
      <c r="X51" s="183">
        <v>1419</v>
      </c>
      <c r="Y51" s="183">
        <v>598</v>
      </c>
      <c r="Z51" s="184">
        <v>846</v>
      </c>
      <c r="AA51" s="183">
        <v>779</v>
      </c>
      <c r="AB51" s="183">
        <v>424</v>
      </c>
      <c r="AC51" s="183">
        <v>527</v>
      </c>
      <c r="AD51" s="184">
        <v>504</v>
      </c>
      <c r="AE51" s="184"/>
    </row>
    <row r="52" spans="1:31" ht="12" customHeight="1">
      <c r="A52" s="181"/>
      <c r="B52" s="11"/>
      <c r="C52" s="126"/>
      <c r="D52" s="35"/>
      <c r="E52" s="35"/>
      <c r="F52" s="34"/>
      <c r="G52" s="35"/>
      <c r="H52" s="35"/>
      <c r="I52" s="35"/>
      <c r="J52" s="34"/>
      <c r="K52" s="35"/>
      <c r="L52" s="35"/>
      <c r="M52" s="35"/>
      <c r="N52" s="34"/>
      <c r="O52" s="35"/>
      <c r="P52" s="35"/>
      <c r="Q52" s="35"/>
      <c r="R52" s="34"/>
      <c r="S52" s="35"/>
      <c r="T52" s="35"/>
      <c r="U52" s="35"/>
      <c r="V52" s="34"/>
      <c r="W52" s="35"/>
      <c r="X52" s="35"/>
      <c r="Y52" s="35"/>
      <c r="Z52" s="34"/>
      <c r="AA52" s="35"/>
      <c r="AB52" s="35"/>
      <c r="AC52" s="35"/>
      <c r="AD52" s="34"/>
      <c r="AE52" s="34"/>
    </row>
    <row r="53" spans="1:31" ht="12" customHeight="1">
      <c r="A53" s="187"/>
      <c r="B53" s="125" t="s">
        <v>57</v>
      </c>
      <c r="C53" s="127"/>
      <c r="D53" s="30">
        <v>273054</v>
      </c>
      <c r="E53" s="30">
        <v>333016</v>
      </c>
      <c r="F53" s="30">
        <v>324990</v>
      </c>
      <c r="G53" s="30">
        <v>300854</v>
      </c>
      <c r="H53" s="30">
        <v>303704</v>
      </c>
      <c r="I53" s="30">
        <v>300613</v>
      </c>
      <c r="J53" s="30">
        <v>294736</v>
      </c>
      <c r="K53" s="30">
        <f>SUM(K47:K51)</f>
        <v>294449</v>
      </c>
      <c r="L53" s="30">
        <v>281840</v>
      </c>
      <c r="M53" s="30">
        <v>247925</v>
      </c>
      <c r="N53" s="30">
        <v>246994</v>
      </c>
      <c r="O53" s="30">
        <v>336542</v>
      </c>
      <c r="P53" s="30">
        <v>330580</v>
      </c>
      <c r="Q53" s="30">
        <v>387421</v>
      </c>
      <c r="R53" s="30">
        <v>353611</v>
      </c>
      <c r="S53" s="30">
        <v>309910</v>
      </c>
      <c r="T53" s="30">
        <v>310039</v>
      </c>
      <c r="U53" s="30">
        <v>288413</v>
      </c>
      <c r="V53" s="30">
        <v>335881</v>
      </c>
      <c r="W53" s="30">
        <v>316635</v>
      </c>
      <c r="X53" s="30">
        <v>314348</v>
      </c>
      <c r="Y53" s="30">
        <v>315297</v>
      </c>
      <c r="Z53" s="30">
        <v>316841</v>
      </c>
      <c r="AA53" s="30">
        <v>303007</v>
      </c>
      <c r="AB53" s="30">
        <v>265900</v>
      </c>
      <c r="AC53" s="30">
        <v>246165</v>
      </c>
      <c r="AD53" s="30">
        <v>244350</v>
      </c>
      <c r="AE53" s="30"/>
    </row>
    <row r="54" spans="1:31" ht="12" customHeight="1">
      <c r="A54" s="188"/>
      <c r="B54" s="126"/>
      <c r="C54" s="126"/>
      <c r="D54" s="29"/>
      <c r="E54" s="29"/>
      <c r="F54" s="28"/>
      <c r="G54" s="29"/>
      <c r="H54" s="29"/>
      <c r="I54" s="29"/>
      <c r="J54" s="28"/>
      <c r="K54" s="29"/>
      <c r="L54" s="29"/>
      <c r="M54" s="29"/>
      <c r="N54" s="28"/>
      <c r="O54" s="29"/>
      <c r="P54" s="29"/>
      <c r="Q54" s="29"/>
      <c r="R54" s="28"/>
      <c r="S54" s="29"/>
      <c r="T54" s="29"/>
      <c r="U54" s="29"/>
      <c r="V54" s="28"/>
      <c r="W54" s="29"/>
      <c r="X54" s="29"/>
      <c r="Y54" s="29"/>
      <c r="Z54" s="28"/>
      <c r="AA54" s="29"/>
      <c r="AB54" s="29"/>
      <c r="AC54" s="29"/>
      <c r="AD54" s="28"/>
      <c r="AE54" s="28"/>
    </row>
    <row r="55" spans="1:31" ht="12" customHeight="1">
      <c r="A55" s="189" t="s">
        <v>58</v>
      </c>
      <c r="B55" s="125"/>
      <c r="C55" s="125"/>
      <c r="D55" s="30">
        <v>526980</v>
      </c>
      <c r="E55" s="30">
        <v>532562</v>
      </c>
      <c r="F55" s="30">
        <v>507228</v>
      </c>
      <c r="G55" s="30">
        <v>535761</v>
      </c>
      <c r="H55" s="30">
        <v>554742</v>
      </c>
      <c r="I55" s="30">
        <v>561837</v>
      </c>
      <c r="J55" s="30">
        <v>607356</v>
      </c>
      <c r="K55" s="30">
        <f>SUM(K43,K53)</f>
        <v>601672</v>
      </c>
      <c r="L55" s="30">
        <v>602474</v>
      </c>
      <c r="M55" s="30">
        <v>562530</v>
      </c>
      <c r="N55" s="30">
        <v>614610</v>
      </c>
      <c r="O55" s="30">
        <v>666378</v>
      </c>
      <c r="P55" s="30">
        <v>648439</v>
      </c>
      <c r="Q55" s="30">
        <v>646902</v>
      </c>
      <c r="R55" s="30">
        <v>640909</v>
      </c>
      <c r="S55" s="30">
        <v>662093</v>
      </c>
      <c r="T55" s="30">
        <v>615214</v>
      </c>
      <c r="U55" s="30">
        <v>615742</v>
      </c>
      <c r="V55" s="30">
        <v>589203</v>
      </c>
      <c r="W55" s="30">
        <v>594196</v>
      </c>
      <c r="X55" s="30">
        <v>533755</v>
      </c>
      <c r="Y55" s="30">
        <v>556446</v>
      </c>
      <c r="Z55" s="30">
        <v>525979</v>
      </c>
      <c r="AA55" s="30">
        <v>529588</v>
      </c>
      <c r="AB55" s="30">
        <v>517508</v>
      </c>
      <c r="AC55" s="30">
        <v>533414</v>
      </c>
      <c r="AD55" s="30">
        <v>509388</v>
      </c>
      <c r="AE55" s="30"/>
    </row>
    <row r="56" spans="1:31" ht="12" customHeight="1">
      <c r="A56" s="181"/>
      <c r="B56" s="11"/>
      <c r="C56" s="11"/>
      <c r="D56" s="29"/>
      <c r="E56" s="29"/>
      <c r="F56" s="28"/>
      <c r="G56" s="29"/>
      <c r="H56" s="29"/>
      <c r="I56" s="29"/>
      <c r="J56" s="28"/>
      <c r="K56" s="29"/>
      <c r="L56" s="29"/>
      <c r="M56" s="29"/>
      <c r="N56" s="28"/>
      <c r="O56" s="29"/>
      <c r="P56" s="29"/>
      <c r="Q56" s="29"/>
      <c r="R56" s="28"/>
      <c r="S56" s="29"/>
      <c r="T56" s="29"/>
      <c r="U56" s="29"/>
      <c r="V56" s="28"/>
      <c r="W56" s="29"/>
      <c r="X56" s="29"/>
      <c r="Y56" s="29"/>
      <c r="Z56" s="28"/>
      <c r="AA56" s="29"/>
      <c r="AB56" s="29"/>
      <c r="AC56" s="29"/>
      <c r="AD56" s="28"/>
      <c r="AE56" s="28"/>
    </row>
    <row r="57" spans="1:31" ht="12" customHeight="1">
      <c r="A57" s="180" t="s">
        <v>59</v>
      </c>
      <c r="B57" s="11"/>
      <c r="C57" s="11"/>
      <c r="D57" s="29"/>
      <c r="E57" s="29"/>
      <c r="F57" s="28"/>
      <c r="G57" s="29"/>
      <c r="H57" s="29"/>
      <c r="I57" s="29"/>
      <c r="J57" s="28"/>
      <c r="K57" s="29"/>
      <c r="L57" s="29"/>
      <c r="M57" s="29"/>
      <c r="N57" s="28"/>
      <c r="O57" s="29"/>
      <c r="P57" s="29"/>
      <c r="Q57" s="29"/>
      <c r="R57" s="28"/>
      <c r="S57" s="29"/>
      <c r="T57" s="29"/>
      <c r="U57" s="29"/>
      <c r="V57" s="28"/>
      <c r="W57" s="29"/>
      <c r="X57" s="29"/>
      <c r="Y57" s="29"/>
      <c r="Z57" s="28"/>
      <c r="AA57" s="29"/>
      <c r="AB57" s="29"/>
      <c r="AC57" s="29"/>
      <c r="AD57" s="28"/>
      <c r="AE57" s="28"/>
    </row>
    <row r="58" spans="1:31" ht="12" customHeight="1">
      <c r="A58" s="181"/>
      <c r="B58" s="11"/>
      <c r="C58" s="11"/>
      <c r="D58" s="29"/>
      <c r="E58" s="29"/>
      <c r="F58" s="28"/>
      <c r="G58" s="29"/>
      <c r="H58" s="29"/>
      <c r="I58" s="29"/>
      <c r="J58" s="28"/>
      <c r="K58" s="29"/>
      <c r="L58" s="29"/>
      <c r="M58" s="29"/>
      <c r="N58" s="28"/>
      <c r="O58" s="29"/>
      <c r="P58" s="29"/>
      <c r="Q58" s="29"/>
      <c r="R58" s="28"/>
      <c r="S58" s="29"/>
      <c r="T58" s="29"/>
      <c r="U58" s="29"/>
      <c r="V58" s="28"/>
      <c r="W58" s="29"/>
      <c r="X58" s="29"/>
      <c r="Y58" s="29"/>
      <c r="Z58" s="28"/>
      <c r="AA58" s="29"/>
      <c r="AB58" s="29"/>
      <c r="AC58" s="29"/>
      <c r="AD58" s="28"/>
      <c r="AE58" s="28"/>
    </row>
    <row r="59" spans="1:31" ht="12" customHeight="1">
      <c r="A59" s="181"/>
      <c r="B59" s="10" t="s">
        <v>60</v>
      </c>
      <c r="C59" s="11"/>
      <c r="D59" s="29"/>
      <c r="E59" s="29"/>
      <c r="F59" s="28"/>
      <c r="G59" s="29"/>
      <c r="H59" s="29"/>
      <c r="I59" s="29"/>
      <c r="J59" s="28"/>
      <c r="K59" s="29"/>
      <c r="L59" s="29"/>
      <c r="M59" s="29"/>
      <c r="N59" s="28"/>
      <c r="O59" s="29"/>
      <c r="P59" s="29"/>
      <c r="Q59" s="29"/>
      <c r="R59" s="28"/>
      <c r="S59" s="29"/>
      <c r="T59" s="29"/>
      <c r="U59" s="29"/>
      <c r="V59" s="28"/>
      <c r="W59" s="29"/>
      <c r="X59" s="29"/>
      <c r="Y59" s="29"/>
      <c r="Z59" s="28"/>
      <c r="AA59" s="29"/>
      <c r="AB59" s="29"/>
      <c r="AC59" s="29"/>
      <c r="AD59" s="28"/>
      <c r="AE59" s="28"/>
    </row>
    <row r="60" spans="1:31" ht="12" customHeight="1">
      <c r="A60" s="181"/>
      <c r="B60" s="11"/>
      <c r="C60" s="11" t="s">
        <v>61</v>
      </c>
      <c r="D60" s="29">
        <v>104275</v>
      </c>
      <c r="E60" s="29">
        <v>104275</v>
      </c>
      <c r="F60" s="28">
        <v>104275</v>
      </c>
      <c r="G60" s="29">
        <v>104275</v>
      </c>
      <c r="H60" s="29">
        <v>104275</v>
      </c>
      <c r="I60" s="29">
        <v>104275</v>
      </c>
      <c r="J60" s="28">
        <v>104275</v>
      </c>
      <c r="K60" s="29">
        <v>104275</v>
      </c>
      <c r="L60" s="29">
        <v>104275</v>
      </c>
      <c r="M60" s="29">
        <v>104275</v>
      </c>
      <c r="N60" s="28">
        <v>104275</v>
      </c>
      <c r="O60" s="29">
        <v>104275</v>
      </c>
      <c r="P60" s="29">
        <v>104275</v>
      </c>
      <c r="Q60" s="29">
        <v>104275</v>
      </c>
      <c r="R60" s="28">
        <v>104275</v>
      </c>
      <c r="S60" s="29">
        <v>104275</v>
      </c>
      <c r="T60" s="29">
        <v>104275</v>
      </c>
      <c r="U60" s="29">
        <v>104275</v>
      </c>
      <c r="V60" s="28">
        <v>104275</v>
      </c>
      <c r="W60" s="29">
        <v>104275</v>
      </c>
      <c r="X60" s="29">
        <v>104275</v>
      </c>
      <c r="Y60" s="29">
        <v>104275</v>
      </c>
      <c r="Z60" s="28">
        <v>104275</v>
      </c>
      <c r="AA60" s="29">
        <v>104275</v>
      </c>
      <c r="AB60" s="29">
        <v>104275</v>
      </c>
      <c r="AC60" s="29">
        <v>104275</v>
      </c>
      <c r="AD60" s="28">
        <v>104275</v>
      </c>
      <c r="AE60" s="28"/>
    </row>
    <row r="61" spans="1:31" ht="12" customHeight="1">
      <c r="A61" s="181"/>
      <c r="B61" s="11"/>
      <c r="C61" s="11" t="s">
        <v>62</v>
      </c>
      <c r="D61" s="29">
        <v>27379</v>
      </c>
      <c r="E61" s="29">
        <v>27379</v>
      </c>
      <c r="F61" s="28">
        <v>27379</v>
      </c>
      <c r="G61" s="29">
        <v>27383</v>
      </c>
      <c r="H61" s="29">
        <v>27384</v>
      </c>
      <c r="I61" s="29">
        <v>27385</v>
      </c>
      <c r="J61" s="28">
        <v>27379</v>
      </c>
      <c r="K61" s="29">
        <v>27387</v>
      </c>
      <c r="L61" s="29">
        <v>27388</v>
      </c>
      <c r="M61" s="29">
        <v>27392</v>
      </c>
      <c r="N61" s="28">
        <v>27395</v>
      </c>
      <c r="O61" s="29">
        <v>27396</v>
      </c>
      <c r="P61" s="29">
        <v>27404</v>
      </c>
      <c r="Q61" s="29">
        <v>27406</v>
      </c>
      <c r="R61" s="28">
        <v>27408</v>
      </c>
      <c r="S61" s="29">
        <v>27412</v>
      </c>
      <c r="T61" s="29">
        <v>27420</v>
      </c>
      <c r="U61" s="29">
        <v>27390</v>
      </c>
      <c r="V61" s="28">
        <v>27638</v>
      </c>
      <c r="W61" s="29">
        <v>27890</v>
      </c>
      <c r="X61" s="29">
        <v>28054</v>
      </c>
      <c r="Y61" s="29">
        <v>27280</v>
      </c>
      <c r="Z61" s="28">
        <v>27282</v>
      </c>
      <c r="AA61" s="29">
        <v>27282</v>
      </c>
      <c r="AB61" s="29">
        <v>27264</v>
      </c>
      <c r="AC61" s="29">
        <v>27264</v>
      </c>
      <c r="AD61" s="28">
        <v>27264</v>
      </c>
      <c r="AE61" s="28"/>
    </row>
    <row r="62" spans="1:31" ht="12" customHeight="1">
      <c r="A62" s="181"/>
      <c r="B62" s="11"/>
      <c r="C62" s="11" t="s">
        <v>63</v>
      </c>
      <c r="D62" s="29">
        <v>-307</v>
      </c>
      <c r="E62" s="29">
        <v>-307</v>
      </c>
      <c r="F62" s="28">
        <v>-307</v>
      </c>
      <c r="G62" s="29">
        <v>-307</v>
      </c>
      <c r="H62" s="29">
        <v>-307</v>
      </c>
      <c r="I62" s="29">
        <v>-307</v>
      </c>
      <c r="J62" s="28">
        <v>-307</v>
      </c>
      <c r="K62" s="29">
        <v>-307</v>
      </c>
      <c r="L62" s="29">
        <v>-307</v>
      </c>
      <c r="M62" s="29">
        <v>-307</v>
      </c>
      <c r="N62" s="28">
        <v>-307</v>
      </c>
      <c r="O62" s="29">
        <v>-307</v>
      </c>
      <c r="P62" s="29">
        <v>-307</v>
      </c>
      <c r="Q62" s="29">
        <v>-307</v>
      </c>
      <c r="R62" s="28">
        <v>-307</v>
      </c>
      <c r="S62" s="29">
        <v>-307</v>
      </c>
      <c r="T62" s="29">
        <v>-307</v>
      </c>
      <c r="U62" s="29">
        <v>-275</v>
      </c>
      <c r="V62" s="28">
        <v>-834</v>
      </c>
      <c r="W62" s="29">
        <v>-825</v>
      </c>
      <c r="X62" s="29">
        <v>-825</v>
      </c>
      <c r="Y62" s="29">
        <v>-721</v>
      </c>
      <c r="Z62" s="28">
        <v>-1874</v>
      </c>
      <c r="AA62" s="29">
        <v>-2187</v>
      </c>
      <c r="AB62" s="29">
        <v>-2532</v>
      </c>
      <c r="AC62" s="29">
        <v>-3991</v>
      </c>
      <c r="AD62" s="28">
        <v>-3991</v>
      </c>
      <c r="AE62" s="28"/>
    </row>
    <row r="63" spans="1:31" ht="12" customHeight="1">
      <c r="A63" s="181"/>
      <c r="B63" s="11"/>
      <c r="C63" s="11" t="s">
        <v>64</v>
      </c>
      <c r="D63" s="29">
        <v>338727</v>
      </c>
      <c r="E63" s="29">
        <v>297290</v>
      </c>
      <c r="F63" s="28">
        <v>312065</v>
      </c>
      <c r="G63" s="29">
        <v>310452</v>
      </c>
      <c r="H63" s="29">
        <v>312147</v>
      </c>
      <c r="I63" s="29">
        <v>272237</v>
      </c>
      <c r="J63" s="28">
        <v>281542</v>
      </c>
      <c r="K63" s="29">
        <f>281916-121</f>
        <v>281795</v>
      </c>
      <c r="L63" s="29">
        <v>286623</v>
      </c>
      <c r="M63" s="29">
        <v>298206</v>
      </c>
      <c r="N63" s="28">
        <v>308866</v>
      </c>
      <c r="O63" s="29">
        <v>310406</v>
      </c>
      <c r="P63" s="29">
        <v>312912</v>
      </c>
      <c r="Q63" s="29">
        <v>324322</v>
      </c>
      <c r="R63" s="28">
        <v>333661</v>
      </c>
      <c r="S63" s="29">
        <v>337014</v>
      </c>
      <c r="T63" s="29">
        <v>347729</v>
      </c>
      <c r="U63" s="29">
        <v>343466</v>
      </c>
      <c r="V63" s="28">
        <v>355906</v>
      </c>
      <c r="W63" s="29">
        <v>375660</v>
      </c>
      <c r="X63" s="29">
        <v>389252</v>
      </c>
      <c r="Y63" s="29">
        <v>373505</v>
      </c>
      <c r="Z63" s="28">
        <v>391634</v>
      </c>
      <c r="AA63" s="29">
        <v>396320</v>
      </c>
      <c r="AB63" s="29">
        <v>420760</v>
      </c>
      <c r="AC63" s="29">
        <v>408424</v>
      </c>
      <c r="AD63" s="28">
        <v>421829</v>
      </c>
      <c r="AE63" s="28"/>
    </row>
    <row r="64" spans="1:31" s="2" customFormat="1" ht="12" customHeight="1">
      <c r="A64" s="182"/>
      <c r="B64" s="12"/>
      <c r="C64" s="12" t="s">
        <v>65</v>
      </c>
      <c r="D64" s="183">
        <v>23061</v>
      </c>
      <c r="E64" s="183">
        <v>19457</v>
      </c>
      <c r="F64" s="184">
        <v>17236</v>
      </c>
      <c r="G64" s="183">
        <v>21253</v>
      </c>
      <c r="H64" s="183">
        <v>27732</v>
      </c>
      <c r="I64" s="183">
        <v>23420</v>
      </c>
      <c r="J64" s="184">
        <v>24972</v>
      </c>
      <c r="K64" s="183">
        <f>24318</f>
        <v>24318</v>
      </c>
      <c r="L64" s="183">
        <v>28743</v>
      </c>
      <c r="M64" s="183">
        <v>30044</v>
      </c>
      <c r="N64" s="184">
        <v>30230</v>
      </c>
      <c r="O64" s="183">
        <v>32184</v>
      </c>
      <c r="P64" s="183">
        <v>27486</v>
      </c>
      <c r="Q64" s="183">
        <v>32197</v>
      </c>
      <c r="R64" s="184">
        <v>31701</v>
      </c>
      <c r="S64" s="183">
        <v>31824</v>
      </c>
      <c r="T64" s="183">
        <v>32087</v>
      </c>
      <c r="U64" s="183">
        <v>32584.000000000004</v>
      </c>
      <c r="V64" s="184">
        <v>31020</v>
      </c>
      <c r="W64" s="183">
        <v>31490</v>
      </c>
      <c r="X64" s="183">
        <v>21234</v>
      </c>
      <c r="Y64" s="183">
        <v>21325</v>
      </c>
      <c r="Z64" s="184">
        <v>21686</v>
      </c>
      <c r="AA64" s="183">
        <v>21505</v>
      </c>
      <c r="AB64" s="183">
        <v>21938</v>
      </c>
      <c r="AC64" s="183">
        <v>24669</v>
      </c>
      <c r="AD64" s="184">
        <v>24038</v>
      </c>
      <c r="AE64" s="184"/>
    </row>
    <row r="65" spans="1:31" ht="12" customHeight="1">
      <c r="A65" s="181"/>
      <c r="B65" s="10" t="s">
        <v>66</v>
      </c>
      <c r="C65" s="11"/>
      <c r="D65" s="29">
        <v>493135</v>
      </c>
      <c r="E65" s="29">
        <v>448094</v>
      </c>
      <c r="F65" s="28">
        <v>460648</v>
      </c>
      <c r="G65" s="29">
        <v>463056</v>
      </c>
      <c r="H65" s="29">
        <v>471231</v>
      </c>
      <c r="I65" s="29">
        <v>427010</v>
      </c>
      <c r="J65" s="28">
        <v>437861</v>
      </c>
      <c r="K65" s="29">
        <f>SUM(K60:K64)</f>
        <v>437468</v>
      </c>
      <c r="L65" s="29">
        <v>446722</v>
      </c>
      <c r="M65" s="29">
        <v>459610</v>
      </c>
      <c r="N65" s="28">
        <v>470459</v>
      </c>
      <c r="O65" s="29">
        <v>473954</v>
      </c>
      <c r="P65" s="29">
        <v>471770</v>
      </c>
      <c r="Q65" s="29">
        <v>487893</v>
      </c>
      <c r="R65" s="28">
        <v>496738</v>
      </c>
      <c r="S65" s="29">
        <v>500218</v>
      </c>
      <c r="T65" s="29">
        <v>511204</v>
      </c>
      <c r="U65" s="29">
        <v>507440</v>
      </c>
      <c r="V65" s="28">
        <v>518005</v>
      </c>
      <c r="W65" s="29">
        <v>538490</v>
      </c>
      <c r="X65" s="29">
        <f>SUM(X60:X64)</f>
        <v>541990</v>
      </c>
      <c r="Y65" s="29">
        <v>525664</v>
      </c>
      <c r="Z65" s="28">
        <v>543003</v>
      </c>
      <c r="AA65" s="29">
        <v>547195</v>
      </c>
      <c r="AB65" s="29">
        <v>571705</v>
      </c>
      <c r="AC65" s="29">
        <v>560641</v>
      </c>
      <c r="AD65" s="28">
        <v>573415</v>
      </c>
      <c r="AE65" s="28"/>
    </row>
    <row r="66" spans="1:31" ht="12" customHeight="1">
      <c r="A66" s="182"/>
      <c r="B66" s="13" t="s">
        <v>67</v>
      </c>
      <c r="C66" s="13"/>
      <c r="D66" s="183">
        <v>66617</v>
      </c>
      <c r="E66" s="183">
        <v>53597</v>
      </c>
      <c r="F66" s="184">
        <v>56965</v>
      </c>
      <c r="G66" s="183">
        <v>59027</v>
      </c>
      <c r="H66" s="183">
        <v>50739</v>
      </c>
      <c r="I66" s="183">
        <v>49216</v>
      </c>
      <c r="J66" s="184">
        <v>51350</v>
      </c>
      <c r="K66" s="183">
        <f>52162-54</f>
        <v>52108</v>
      </c>
      <c r="L66" s="183">
        <v>47413</v>
      </c>
      <c r="M66" s="183">
        <v>47341</v>
      </c>
      <c r="N66" s="184">
        <v>48481</v>
      </c>
      <c r="O66" s="183">
        <v>50444</v>
      </c>
      <c r="P66" s="183">
        <v>48781</v>
      </c>
      <c r="Q66" s="183">
        <v>45667</v>
      </c>
      <c r="R66" s="184">
        <v>46668</v>
      </c>
      <c r="S66" s="183">
        <v>44713</v>
      </c>
      <c r="T66" s="183">
        <v>45563</v>
      </c>
      <c r="U66" s="183">
        <v>41363</v>
      </c>
      <c r="V66" s="184">
        <v>41824</v>
      </c>
      <c r="W66" s="183">
        <v>42843</v>
      </c>
      <c r="X66" s="183">
        <v>33638</v>
      </c>
      <c r="Y66" s="183">
        <v>31007</v>
      </c>
      <c r="Z66" s="184">
        <v>32524</v>
      </c>
      <c r="AA66" s="183">
        <v>32878</v>
      </c>
      <c r="AB66" s="183">
        <v>34659</v>
      </c>
      <c r="AC66" s="183">
        <v>33764</v>
      </c>
      <c r="AD66" s="184">
        <v>34454</v>
      </c>
      <c r="AE66" s="184"/>
    </row>
    <row r="67" spans="1:31" ht="12" customHeight="1">
      <c r="A67" s="189" t="s">
        <v>68</v>
      </c>
      <c r="B67" s="127"/>
      <c r="C67" s="125"/>
      <c r="D67" s="30">
        <v>559752</v>
      </c>
      <c r="E67" s="30">
        <v>501691</v>
      </c>
      <c r="F67" s="30">
        <v>517613</v>
      </c>
      <c r="G67" s="30">
        <v>522083</v>
      </c>
      <c r="H67" s="30">
        <v>521970</v>
      </c>
      <c r="I67" s="30">
        <v>476226</v>
      </c>
      <c r="J67" s="30">
        <v>489211</v>
      </c>
      <c r="K67" s="30">
        <f>SUM(K65:K66)</f>
        <v>489576</v>
      </c>
      <c r="L67" s="30">
        <v>494135</v>
      </c>
      <c r="M67" s="30">
        <v>506951</v>
      </c>
      <c r="N67" s="30">
        <v>518940</v>
      </c>
      <c r="O67" s="30">
        <v>524398</v>
      </c>
      <c r="P67" s="30">
        <v>520551</v>
      </c>
      <c r="Q67" s="30">
        <v>533560</v>
      </c>
      <c r="R67" s="30">
        <v>543406</v>
      </c>
      <c r="S67" s="30">
        <v>544931</v>
      </c>
      <c r="T67" s="30">
        <v>556767</v>
      </c>
      <c r="U67" s="30">
        <v>548803</v>
      </c>
      <c r="V67" s="30">
        <v>559829</v>
      </c>
      <c r="W67" s="30">
        <v>581333</v>
      </c>
      <c r="X67" s="30">
        <v>575628</v>
      </c>
      <c r="Y67" s="30">
        <v>556671</v>
      </c>
      <c r="Z67" s="30">
        <v>575527</v>
      </c>
      <c r="AA67" s="30">
        <v>580073</v>
      </c>
      <c r="AB67" s="30">
        <v>606364</v>
      </c>
      <c r="AC67" s="30">
        <v>594405</v>
      </c>
      <c r="AD67" s="30">
        <v>607869</v>
      </c>
      <c r="AE67" s="30"/>
    </row>
    <row r="68" spans="1:31" ht="12" customHeight="1">
      <c r="A68" s="181"/>
      <c r="B68" s="11"/>
      <c r="C68" s="11"/>
      <c r="D68" s="29"/>
      <c r="E68" s="29"/>
      <c r="F68" s="28"/>
      <c r="G68" s="29"/>
      <c r="H68" s="29"/>
      <c r="I68" s="29"/>
      <c r="J68" s="28"/>
      <c r="K68" s="29"/>
      <c r="L68" s="29"/>
      <c r="M68" s="29"/>
      <c r="N68" s="28"/>
      <c r="O68" s="29"/>
      <c r="P68" s="29"/>
      <c r="Q68" s="29"/>
      <c r="R68" s="28"/>
      <c r="S68" s="29"/>
      <c r="T68" s="29"/>
      <c r="U68" s="29"/>
      <c r="V68" s="28"/>
      <c r="W68" s="29"/>
      <c r="X68" s="29"/>
      <c r="Y68" s="29"/>
      <c r="Z68" s="28"/>
      <c r="AA68" s="29"/>
      <c r="AB68" s="29"/>
      <c r="AC68" s="29"/>
      <c r="AD68" s="28"/>
      <c r="AE68" s="28"/>
    </row>
    <row r="69" spans="1:31" ht="12" customHeight="1" thickBot="1">
      <c r="A69" s="186" t="s">
        <v>69</v>
      </c>
      <c r="B69" s="16"/>
      <c r="C69" s="16"/>
      <c r="D69" s="33">
        <v>1086732</v>
      </c>
      <c r="E69" s="33">
        <v>1034253</v>
      </c>
      <c r="F69" s="33">
        <v>1024841</v>
      </c>
      <c r="G69" s="33">
        <v>1057844</v>
      </c>
      <c r="H69" s="33">
        <v>1076712</v>
      </c>
      <c r="I69" s="33">
        <v>1038063</v>
      </c>
      <c r="J69" s="33">
        <v>1096567</v>
      </c>
      <c r="K69" s="33">
        <f>SUM(K55,K67)</f>
        <v>1091248</v>
      </c>
      <c r="L69" s="33">
        <v>1096609</v>
      </c>
      <c r="M69" s="33">
        <v>1069481</v>
      </c>
      <c r="N69" s="33">
        <v>1133550</v>
      </c>
      <c r="O69" s="33">
        <v>1190776</v>
      </c>
      <c r="P69" s="33">
        <v>1168990</v>
      </c>
      <c r="Q69" s="33">
        <v>1180462</v>
      </c>
      <c r="R69" s="33">
        <v>1184315</v>
      </c>
      <c r="S69" s="33">
        <v>1207024</v>
      </c>
      <c r="T69" s="33">
        <v>1171981</v>
      </c>
      <c r="U69" s="33">
        <v>1164545</v>
      </c>
      <c r="V69" s="33">
        <v>1149032</v>
      </c>
      <c r="W69" s="33">
        <v>1175529</v>
      </c>
      <c r="X69" s="33">
        <v>1109383</v>
      </c>
      <c r="Y69" s="33">
        <v>1113117</v>
      </c>
      <c r="Z69" s="33">
        <v>1101506</v>
      </c>
      <c r="AA69" s="33">
        <v>1109661</v>
      </c>
      <c r="AB69" s="33">
        <v>1123872</v>
      </c>
      <c r="AC69" s="33">
        <v>1127819</v>
      </c>
      <c r="AD69" s="33">
        <v>1117257</v>
      </c>
      <c r="AE69" s="33"/>
    </row>
    <row r="70" spans="1:31" ht="12" customHeight="1" thickTop="1">
      <c r="A70" s="181"/>
      <c r="B70" s="11"/>
      <c r="C70" s="11"/>
      <c r="D70" s="29"/>
      <c r="E70" s="29"/>
      <c r="F70" s="28"/>
      <c r="G70" s="29"/>
      <c r="H70" s="29"/>
      <c r="I70" s="29"/>
      <c r="J70" s="28"/>
      <c r="K70" s="29"/>
      <c r="L70" s="29"/>
      <c r="M70" s="29"/>
      <c r="N70" s="28"/>
      <c r="O70" s="29"/>
      <c r="P70" s="29"/>
      <c r="Q70" s="29"/>
      <c r="R70" s="28"/>
      <c r="S70" s="29"/>
      <c r="T70" s="29"/>
      <c r="U70" s="29"/>
      <c r="V70" s="28"/>
      <c r="W70" s="29"/>
      <c r="X70" s="29"/>
      <c r="Y70" s="29"/>
      <c r="Z70" s="28"/>
      <c r="AA70" s="29"/>
      <c r="AB70" s="29"/>
      <c r="AC70" s="29"/>
      <c r="AD70" s="28"/>
      <c r="AE70" s="28"/>
    </row>
    <row r="71" spans="1:31" ht="12" customHeight="1">
      <c r="A71" s="189" t="s">
        <v>70</v>
      </c>
      <c r="B71" s="124"/>
      <c r="C71" s="124"/>
      <c r="D71" s="30">
        <v>283624</v>
      </c>
      <c r="E71" s="30">
        <v>324179</v>
      </c>
      <c r="F71" s="30">
        <v>296819</v>
      </c>
      <c r="G71" s="30">
        <v>273132</v>
      </c>
      <c r="H71" s="30">
        <v>282938</v>
      </c>
      <c r="I71" s="30">
        <v>347082</v>
      </c>
      <c r="J71" s="30">
        <v>368195</v>
      </c>
      <c r="K71" s="30">
        <v>381230</v>
      </c>
      <c r="L71" s="30">
        <v>382334</v>
      </c>
      <c r="M71" s="30">
        <v>374583</v>
      </c>
      <c r="N71" s="30">
        <v>418443</v>
      </c>
      <c r="O71" s="30">
        <v>442167</v>
      </c>
      <c r="P71" s="30">
        <v>446186</v>
      </c>
      <c r="Q71" s="30">
        <v>447213</v>
      </c>
      <c r="R71" s="30">
        <v>425697</v>
      </c>
      <c r="S71" s="30">
        <v>409393</v>
      </c>
      <c r="T71" s="30">
        <v>400008</v>
      </c>
      <c r="U71" s="30">
        <v>404106</v>
      </c>
      <c r="V71" s="30">
        <v>398658</v>
      </c>
      <c r="W71" s="30">
        <v>376557</v>
      </c>
      <c r="X71" s="30">
        <v>338313</v>
      </c>
      <c r="Y71" s="30">
        <v>357422</v>
      </c>
      <c r="Z71" s="30">
        <v>343725</v>
      </c>
      <c r="AA71" s="30">
        <v>309641</v>
      </c>
      <c r="AB71" s="30">
        <v>318125</v>
      </c>
      <c r="AC71" s="30">
        <v>324025</v>
      </c>
      <c r="AD71" s="30">
        <v>309957</v>
      </c>
      <c r="AE71" s="30"/>
    </row>
    <row r="72" spans="1:31" ht="12" customHeight="1">
      <c r="A72" s="190" t="s">
        <v>71</v>
      </c>
      <c r="B72" s="191"/>
      <c r="C72" s="191"/>
      <c r="D72" s="192">
        <v>0.33629602929179869</v>
      </c>
      <c r="E72" s="192">
        <v>0.39253030137915168</v>
      </c>
      <c r="F72" s="192">
        <v>0.36444908844446189</v>
      </c>
      <c r="G72" s="192">
        <v>0.34346937620643475</v>
      </c>
      <c r="H72" s="192">
        <v>0.35199999999999998</v>
      </c>
      <c r="I72" s="192">
        <v>0.42199999999999999</v>
      </c>
      <c r="J72" s="192">
        <v>0.42899999999999999</v>
      </c>
      <c r="K72" s="192">
        <v>0.43778981770911085</v>
      </c>
      <c r="L72" s="192">
        <v>0.43622079046720419</v>
      </c>
      <c r="M72" s="192">
        <v>0.42499999999999999</v>
      </c>
      <c r="N72" s="192">
        <v>0.446394910084779</v>
      </c>
      <c r="O72" s="192">
        <v>0.45700000000000002</v>
      </c>
      <c r="P72" s="192">
        <v>0.46153814325923181</v>
      </c>
      <c r="Q72" s="192">
        <v>0.45598012995871623</v>
      </c>
      <c r="R72" s="192">
        <v>0.43926909729925506</v>
      </c>
      <c r="S72" s="192">
        <v>0.42898742984562893</v>
      </c>
      <c r="T72" s="192">
        <v>0.41807948577251702</v>
      </c>
      <c r="U72" s="192">
        <v>0.42407617096700734</v>
      </c>
      <c r="V72" s="192">
        <v>0.41592426397019472</v>
      </c>
      <c r="W72" s="192">
        <v>0.39311089999895604</v>
      </c>
      <c r="X72" s="192">
        <v>0.37</v>
      </c>
      <c r="Y72" s="192">
        <v>0.39101273065213277</v>
      </c>
      <c r="Z72" s="192">
        <v>0.37391814214165431</v>
      </c>
      <c r="AA72" s="192">
        <v>0.34802307258287496</v>
      </c>
      <c r="AB72" s="192">
        <v>0.34399999999999997</v>
      </c>
      <c r="AC72" s="192">
        <v>0.35299999999999998</v>
      </c>
      <c r="AD72" s="192">
        <v>0.33800000000000002</v>
      </c>
      <c r="AE72" s="192"/>
    </row>
    <row r="73" spans="1:31">
      <c r="A73" s="126"/>
      <c r="B73" s="126"/>
      <c r="C73" s="126"/>
    </row>
    <row r="74" spans="1:31" ht="13.5" customHeight="1">
      <c r="A74" s="45"/>
      <c r="B74" s="126"/>
      <c r="C74" s="126"/>
      <c r="AB74" s="463"/>
    </row>
    <row r="76" spans="1:31">
      <c r="A76" s="512"/>
      <c r="B76" s="512"/>
      <c r="C76" s="512"/>
    </row>
    <row r="77" spans="1:31">
      <c r="A77" s="512"/>
      <c r="B77" s="512"/>
      <c r="C77" s="512"/>
    </row>
    <row r="78" spans="1:31">
      <c r="A78" s="512"/>
      <c r="B78" s="512"/>
      <c r="C78" s="512"/>
    </row>
    <row r="79" spans="1:31">
      <c r="A79" s="512"/>
      <c r="B79" s="512"/>
      <c r="C79" s="512"/>
    </row>
  </sheetData>
  <mergeCells count="8">
    <mergeCell ref="AB1:AD2"/>
    <mergeCell ref="T1:W2"/>
    <mergeCell ref="X1:AA2"/>
    <mergeCell ref="A76:C79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2" fitToWidth="2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66"/>
  <sheetViews>
    <sheetView showGridLines="0" zoomScaleNormal="100" zoomScaleSheetLayoutView="9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N7" sqref="N7"/>
    </sheetView>
  </sheetViews>
  <sheetFormatPr defaultColWidth="12.5703125" defaultRowHeight="12" customHeight="1"/>
  <cols>
    <col min="1" max="2" width="3.5703125" style="19" customWidth="1"/>
    <col min="3" max="3" width="62.85546875" style="19" customWidth="1"/>
    <col min="4" max="12" width="12.42578125" style="4" customWidth="1"/>
    <col min="13" max="14" width="12.5703125" style="4"/>
    <col min="15" max="15" width="0" style="4" hidden="1" customWidth="1"/>
    <col min="16" max="16384" width="12.5703125" style="4"/>
  </cols>
  <sheetData>
    <row r="1" spans="1:15" s="3" customFormat="1" ht="12" customHeight="1">
      <c r="A1" s="193" t="s">
        <v>0</v>
      </c>
      <c r="B1" s="194"/>
      <c r="C1" s="194"/>
      <c r="D1" s="506">
        <v>2016</v>
      </c>
      <c r="E1" s="507"/>
      <c r="F1" s="507"/>
      <c r="G1" s="510"/>
      <c r="H1" s="506">
        <v>2017</v>
      </c>
      <c r="I1" s="507">
        <v>2017</v>
      </c>
      <c r="J1" s="507">
        <v>2017</v>
      </c>
      <c r="K1" s="510">
        <v>2017</v>
      </c>
      <c r="L1" s="513" t="s">
        <v>255</v>
      </c>
      <c r="M1" s="507"/>
      <c r="N1" s="507"/>
    </row>
    <row r="2" spans="1:15" s="3" customFormat="1" ht="15" customHeight="1" thickBot="1">
      <c r="A2" s="195" t="s">
        <v>72</v>
      </c>
      <c r="B2" s="17"/>
      <c r="C2" s="17"/>
      <c r="D2" s="508"/>
      <c r="E2" s="509"/>
      <c r="F2" s="509"/>
      <c r="G2" s="511"/>
      <c r="H2" s="508"/>
      <c r="I2" s="509"/>
      <c r="J2" s="509"/>
      <c r="K2" s="511"/>
      <c r="L2" s="508"/>
      <c r="M2" s="509"/>
      <c r="N2" s="509"/>
    </row>
    <row r="3" spans="1:15" s="3" customFormat="1" ht="12" customHeight="1">
      <c r="A3" s="196" t="s">
        <v>5</v>
      </c>
      <c r="B3" s="18"/>
      <c r="C3" s="18"/>
      <c r="D3" s="458" t="s">
        <v>161</v>
      </c>
      <c r="E3" s="68" t="s">
        <v>26</v>
      </c>
      <c r="F3" s="68" t="s">
        <v>4</v>
      </c>
      <c r="G3" s="68" t="s">
        <v>123</v>
      </c>
      <c r="H3" s="458" t="s">
        <v>3</v>
      </c>
      <c r="I3" s="68" t="s">
        <v>26</v>
      </c>
      <c r="J3" s="68" t="s">
        <v>4</v>
      </c>
      <c r="K3" s="68" t="s">
        <v>123</v>
      </c>
      <c r="L3" s="201" t="s">
        <v>3</v>
      </c>
      <c r="M3" s="68" t="s">
        <v>26</v>
      </c>
      <c r="N3" s="68" t="s">
        <v>4</v>
      </c>
      <c r="O3" s="68" t="s">
        <v>123</v>
      </c>
    </row>
    <row r="4" spans="1:15" ht="12" customHeight="1">
      <c r="A4" s="197"/>
      <c r="C4" s="20"/>
      <c r="D4" s="37"/>
      <c r="E4" s="37"/>
      <c r="F4" s="472"/>
      <c r="G4" s="37"/>
      <c r="H4" s="37"/>
      <c r="I4" s="37"/>
      <c r="J4" s="472"/>
      <c r="K4" s="37"/>
      <c r="L4" s="37"/>
      <c r="M4" s="37"/>
      <c r="N4" s="472"/>
      <c r="O4" s="472"/>
    </row>
    <row r="5" spans="1:15" ht="12" customHeight="1">
      <c r="A5" s="198" t="s">
        <v>73</v>
      </c>
      <c r="C5" s="20"/>
      <c r="D5" s="37"/>
      <c r="E5" s="37"/>
      <c r="F5" s="473"/>
      <c r="G5" s="37"/>
      <c r="H5" s="37"/>
      <c r="I5" s="37"/>
      <c r="J5" s="473"/>
      <c r="K5" s="37"/>
      <c r="L5" s="37"/>
      <c r="M5" s="37"/>
      <c r="N5" s="473"/>
      <c r="O5" s="473"/>
    </row>
    <row r="6" spans="1:15" ht="12" customHeight="1">
      <c r="A6" s="197"/>
      <c r="C6" s="20"/>
      <c r="D6" s="37"/>
      <c r="E6" s="37"/>
      <c r="F6" s="473"/>
      <c r="G6" s="37"/>
      <c r="H6" s="37"/>
      <c r="I6" s="37"/>
      <c r="J6" s="473"/>
      <c r="K6" s="37"/>
      <c r="L6" s="37"/>
      <c r="M6" s="37"/>
      <c r="N6" s="473"/>
      <c r="O6" s="473"/>
    </row>
    <row r="7" spans="1:15" ht="12" customHeight="1">
      <c r="A7" s="197"/>
      <c r="C7" s="19" t="s">
        <v>23</v>
      </c>
      <c r="D7" s="38">
        <v>10605</v>
      </c>
      <c r="E7" s="38">
        <v>21312</v>
      </c>
      <c r="F7" s="474">
        <v>33906</v>
      </c>
      <c r="G7" s="38">
        <v>54120</v>
      </c>
      <c r="H7" s="38">
        <v>4814</v>
      </c>
      <c r="I7" s="38">
        <v>15742</v>
      </c>
      <c r="J7" s="474">
        <v>35083</v>
      </c>
      <c r="K7" s="38">
        <v>40246</v>
      </c>
      <c r="L7" s="38">
        <v>9514</v>
      </c>
      <c r="M7" s="38">
        <v>24232</v>
      </c>
      <c r="N7" s="474">
        <v>38745</v>
      </c>
      <c r="O7" s="474"/>
    </row>
    <row r="8" spans="1:15" ht="12" customHeight="1">
      <c r="A8" s="197"/>
      <c r="C8" s="19" t="s">
        <v>14</v>
      </c>
      <c r="D8" s="38">
        <v>25308</v>
      </c>
      <c r="E8" s="38">
        <v>52179</v>
      </c>
      <c r="F8" s="474">
        <v>80499</v>
      </c>
      <c r="G8" s="38">
        <v>111310</v>
      </c>
      <c r="H8" s="38">
        <v>25720</v>
      </c>
      <c r="I8" s="38">
        <v>53294</v>
      </c>
      <c r="J8" s="474">
        <v>80335</v>
      </c>
      <c r="K8" s="38">
        <v>108174</v>
      </c>
      <c r="L8" s="38">
        <v>26830</v>
      </c>
      <c r="M8" s="38">
        <v>55860</v>
      </c>
      <c r="N8" s="474">
        <v>85794</v>
      </c>
      <c r="O8" s="474"/>
    </row>
    <row r="9" spans="1:15" ht="12" customHeight="1">
      <c r="A9" s="197"/>
      <c r="C9" s="19" t="s">
        <v>22</v>
      </c>
      <c r="D9" s="38">
        <v>3391</v>
      </c>
      <c r="E9" s="38">
        <v>8717</v>
      </c>
      <c r="F9" s="474">
        <v>11999</v>
      </c>
      <c r="G9" s="38">
        <v>-4859</v>
      </c>
      <c r="H9" s="38">
        <v>2067</v>
      </c>
      <c r="I9" s="38">
        <v>5939</v>
      </c>
      <c r="J9" s="474">
        <v>11250</v>
      </c>
      <c r="K9" s="38">
        <v>15958</v>
      </c>
      <c r="L9" s="38">
        <v>2295</v>
      </c>
      <c r="M9" s="38">
        <v>5663</v>
      </c>
      <c r="N9" s="474">
        <v>8984</v>
      </c>
      <c r="O9" s="474"/>
    </row>
    <row r="10" spans="1:15" ht="12" customHeight="1">
      <c r="A10" s="197"/>
      <c r="C10" s="19" t="s">
        <v>19</v>
      </c>
      <c r="D10" s="38">
        <v>6607</v>
      </c>
      <c r="E10" s="38">
        <v>12540</v>
      </c>
      <c r="F10" s="474">
        <v>19369</v>
      </c>
      <c r="G10" s="38">
        <v>27002</v>
      </c>
      <c r="H10" s="38">
        <v>6050</v>
      </c>
      <c r="I10" s="38">
        <v>11530</v>
      </c>
      <c r="J10" s="474">
        <v>16926</v>
      </c>
      <c r="K10" s="38">
        <v>21627</v>
      </c>
      <c r="L10" s="38">
        <v>4311</v>
      </c>
      <c r="M10" s="38">
        <v>7310</v>
      </c>
      <c r="N10" s="474">
        <v>12607</v>
      </c>
      <c r="O10" s="474"/>
    </row>
    <row r="11" spans="1:15" ht="12" customHeight="1">
      <c r="A11" s="197"/>
      <c r="C11" s="19" t="s">
        <v>222</v>
      </c>
      <c r="D11" s="38">
        <v>24</v>
      </c>
      <c r="E11" s="38">
        <v>-78</v>
      </c>
      <c r="F11" s="474">
        <v>-46</v>
      </c>
      <c r="G11" s="38">
        <v>-78</v>
      </c>
      <c r="H11" s="38">
        <v>-309</v>
      </c>
      <c r="I11" s="38">
        <v>-307</v>
      </c>
      <c r="J11" s="474">
        <v>-184</v>
      </c>
      <c r="K11" s="38">
        <v>-343</v>
      </c>
      <c r="L11" s="38">
        <v>-395</v>
      </c>
      <c r="M11" s="38">
        <v>-307</v>
      </c>
      <c r="N11" s="474">
        <v>-330</v>
      </c>
      <c r="O11" s="474"/>
    </row>
    <row r="12" spans="1:15" ht="12" customHeight="1">
      <c r="A12" s="197"/>
      <c r="C12" s="19" t="s">
        <v>124</v>
      </c>
      <c r="D12" s="38">
        <v>13352</v>
      </c>
      <c r="E12" s="38">
        <v>13444</v>
      </c>
      <c r="F12" s="474">
        <v>17742</v>
      </c>
      <c r="G12" s="38">
        <v>3653</v>
      </c>
      <c r="H12" s="38">
        <v>509</v>
      </c>
      <c r="I12" s="38">
        <v>-11021</v>
      </c>
      <c r="J12" s="474">
        <v>-11675</v>
      </c>
      <c r="K12" s="38">
        <v>-17959</v>
      </c>
      <c r="L12" s="38">
        <v>-3756</v>
      </c>
      <c r="M12" s="38">
        <v>-12411</v>
      </c>
      <c r="N12" s="474">
        <v>-15864</v>
      </c>
      <c r="O12" s="474"/>
    </row>
    <row r="13" spans="1:15" ht="12" customHeight="1">
      <c r="A13" s="197"/>
      <c r="C13" s="19" t="s">
        <v>125</v>
      </c>
      <c r="D13" s="38">
        <v>-3454</v>
      </c>
      <c r="E13" s="38">
        <v>-4297</v>
      </c>
      <c r="F13" s="474">
        <v>-4894</v>
      </c>
      <c r="G13" s="38">
        <v>-3115</v>
      </c>
      <c r="H13" s="38">
        <v>-814</v>
      </c>
      <c r="I13" s="38">
        <v>-1472</v>
      </c>
      <c r="J13" s="474">
        <v>-1214</v>
      </c>
      <c r="K13" s="38">
        <v>-1581</v>
      </c>
      <c r="L13" s="38">
        <v>-239</v>
      </c>
      <c r="M13" s="38">
        <v>-538</v>
      </c>
      <c r="N13" s="474">
        <v>-182</v>
      </c>
      <c r="O13" s="474"/>
    </row>
    <row r="14" spans="1:15" ht="12" customHeight="1">
      <c r="A14" s="197"/>
      <c r="C14" s="19" t="s">
        <v>126</v>
      </c>
      <c r="D14" s="38">
        <v>-14629</v>
      </c>
      <c r="E14" s="38">
        <v>-21466</v>
      </c>
      <c r="F14" s="474">
        <v>-26640</v>
      </c>
      <c r="G14" s="38">
        <v>2174</v>
      </c>
      <c r="H14" s="38">
        <v>-173</v>
      </c>
      <c r="I14" s="38">
        <v>2998</v>
      </c>
      <c r="J14" s="474">
        <v>-11879</v>
      </c>
      <c r="K14" s="38">
        <v>21817</v>
      </c>
      <c r="L14" s="38">
        <v>-18225</v>
      </c>
      <c r="M14" s="38">
        <v>-14714</v>
      </c>
      <c r="N14" s="474">
        <v>-16091</v>
      </c>
      <c r="O14" s="474"/>
    </row>
    <row r="15" spans="1:15" ht="12" customHeight="1">
      <c r="A15" s="197"/>
      <c r="C15" s="19" t="s">
        <v>74</v>
      </c>
      <c r="D15" s="38">
        <v>-3835</v>
      </c>
      <c r="E15" s="38">
        <v>-4484</v>
      </c>
      <c r="F15" s="474">
        <v>-8567</v>
      </c>
      <c r="G15" s="38">
        <v>-11713</v>
      </c>
      <c r="H15" s="38">
        <v>-3865</v>
      </c>
      <c r="I15" s="38">
        <v>-4756</v>
      </c>
      <c r="J15" s="474">
        <v>-8377</v>
      </c>
      <c r="K15" s="38">
        <v>-10425</v>
      </c>
      <c r="L15" s="38">
        <v>-3919</v>
      </c>
      <c r="M15" s="38">
        <v>-4663</v>
      </c>
      <c r="N15" s="474">
        <v>-9394</v>
      </c>
      <c r="O15" s="474"/>
    </row>
    <row r="16" spans="1:15" ht="12" customHeight="1">
      <c r="A16" s="197"/>
      <c r="C16" s="19" t="s">
        <v>75</v>
      </c>
      <c r="D16" s="38">
        <v>-7683</v>
      </c>
      <c r="E16" s="38">
        <v>-11937</v>
      </c>
      <c r="F16" s="474">
        <v>-17926</v>
      </c>
      <c r="G16" s="38">
        <v>-24238</v>
      </c>
      <c r="H16" s="38">
        <v>-6505</v>
      </c>
      <c r="I16" s="38">
        <v>-10186</v>
      </c>
      <c r="J16" s="474">
        <v>-14403</v>
      </c>
      <c r="K16" s="38">
        <v>-19838</v>
      </c>
      <c r="L16" s="38">
        <v>-6342</v>
      </c>
      <c r="M16" s="38">
        <v>-8914</v>
      </c>
      <c r="N16" s="474">
        <v>-13178</v>
      </c>
      <c r="O16" s="474"/>
    </row>
    <row r="17" spans="1:15" ht="12" customHeight="1">
      <c r="A17" s="197"/>
      <c r="C17" s="19" t="s">
        <v>76</v>
      </c>
      <c r="D17" s="38">
        <v>113</v>
      </c>
      <c r="E17" s="38">
        <v>229</v>
      </c>
      <c r="F17" s="474">
        <v>341</v>
      </c>
      <c r="G17" s="38">
        <v>455</v>
      </c>
      <c r="H17" s="38">
        <v>109</v>
      </c>
      <c r="I17" s="38">
        <v>194</v>
      </c>
      <c r="J17" s="474">
        <v>279</v>
      </c>
      <c r="K17" s="38">
        <v>382</v>
      </c>
      <c r="L17" s="38">
        <v>80</v>
      </c>
      <c r="M17" s="38">
        <v>153</v>
      </c>
      <c r="N17" s="474">
        <v>235</v>
      </c>
      <c r="O17" s="474"/>
    </row>
    <row r="18" spans="1:15" ht="12" customHeight="1">
      <c r="A18" s="199"/>
      <c r="B18" s="36"/>
      <c r="C18" s="36" t="s">
        <v>77</v>
      </c>
      <c r="D18" s="39">
        <v>-4921</v>
      </c>
      <c r="E18" s="39">
        <v>-4934</v>
      </c>
      <c r="F18" s="475">
        <v>-5024</v>
      </c>
      <c r="G18" s="39">
        <v>-5929</v>
      </c>
      <c r="H18" s="39">
        <v>36</v>
      </c>
      <c r="I18" s="39">
        <v>154</v>
      </c>
      <c r="J18" s="475">
        <v>-604</v>
      </c>
      <c r="K18" s="39">
        <v>-647</v>
      </c>
      <c r="L18" s="39">
        <v>-63</v>
      </c>
      <c r="M18" s="39">
        <v>-354</v>
      </c>
      <c r="N18" s="475">
        <v>-425</v>
      </c>
      <c r="O18" s="475"/>
    </row>
    <row r="19" spans="1:15" ht="12" customHeight="1">
      <c r="A19" s="197"/>
      <c r="B19" s="329" t="s">
        <v>211</v>
      </c>
      <c r="C19" s="330"/>
      <c r="D19" s="325">
        <v>24878</v>
      </c>
      <c r="E19" s="325">
        <v>61225</v>
      </c>
      <c r="F19" s="476">
        <v>100759</v>
      </c>
      <c r="G19" s="325">
        <v>148782</v>
      </c>
      <c r="H19" s="325">
        <v>27639</v>
      </c>
      <c r="I19" s="325">
        <v>62109</v>
      </c>
      <c r="J19" s="476">
        <v>95537</v>
      </c>
      <c r="K19" s="325">
        <v>157411</v>
      </c>
      <c r="L19" s="325">
        <f>SUM(L7:L18)</f>
        <v>10091</v>
      </c>
      <c r="M19" s="325">
        <v>51317</v>
      </c>
      <c r="N19" s="476">
        <v>90901</v>
      </c>
      <c r="O19" s="476"/>
    </row>
    <row r="20" spans="1:15" s="363" customFormat="1" ht="12" customHeight="1">
      <c r="A20" s="362"/>
      <c r="B20" s="371" t="s">
        <v>212</v>
      </c>
      <c r="C20" s="372"/>
      <c r="D20" s="370">
        <v>1365</v>
      </c>
      <c r="E20" s="370">
        <v>1144</v>
      </c>
      <c r="F20" s="477">
        <v>3714</v>
      </c>
      <c r="G20" s="370">
        <v>6043</v>
      </c>
      <c r="H20" s="370">
        <v>-25</v>
      </c>
      <c r="I20" s="370">
        <v>-23</v>
      </c>
      <c r="J20" s="477">
        <v>-23</v>
      </c>
      <c r="K20" s="370">
        <v>-23</v>
      </c>
      <c r="L20" s="370">
        <v>0</v>
      </c>
      <c r="M20" s="370">
        <v>0</v>
      </c>
      <c r="N20" s="477">
        <v>0</v>
      </c>
      <c r="O20" s="477"/>
    </row>
    <row r="21" spans="1:15" ht="12" customHeight="1">
      <c r="A21" s="200"/>
      <c r="B21" s="334" t="s">
        <v>213</v>
      </c>
      <c r="C21" s="335"/>
      <c r="D21" s="40">
        <v>26243</v>
      </c>
      <c r="E21" s="40">
        <v>62369</v>
      </c>
      <c r="F21" s="40">
        <v>104473</v>
      </c>
      <c r="G21" s="40">
        <v>154825</v>
      </c>
      <c r="H21" s="40">
        <v>27614</v>
      </c>
      <c r="I21" s="40">
        <v>62086</v>
      </c>
      <c r="J21" s="40">
        <v>95514</v>
      </c>
      <c r="K21" s="40">
        <v>157388</v>
      </c>
      <c r="L21" s="40">
        <f>SUM(L19:L20)</f>
        <v>10091</v>
      </c>
      <c r="M21" s="40">
        <v>51317</v>
      </c>
      <c r="N21" s="40">
        <v>90901</v>
      </c>
      <c r="O21" s="40"/>
    </row>
    <row r="22" spans="1:15" s="147" customFormat="1" ht="12" customHeight="1">
      <c r="A22" s="327"/>
      <c r="B22" s="332"/>
      <c r="C22" s="252"/>
      <c r="D22" s="38"/>
      <c r="E22" s="38"/>
      <c r="F22" s="478"/>
      <c r="G22" s="38"/>
      <c r="H22" s="38"/>
      <c r="I22" s="38"/>
      <c r="J22" s="478"/>
      <c r="K22" s="38"/>
      <c r="L22" s="38"/>
      <c r="M22" s="38"/>
      <c r="N22" s="478"/>
      <c r="O22" s="478"/>
    </row>
    <row r="23" spans="1:15" ht="12" customHeight="1">
      <c r="A23" s="198" t="s">
        <v>78</v>
      </c>
      <c r="D23" s="38"/>
      <c r="E23" s="38"/>
      <c r="F23" s="478"/>
      <c r="G23" s="38"/>
      <c r="H23" s="38"/>
      <c r="I23" s="38"/>
      <c r="J23" s="478"/>
      <c r="K23" s="38"/>
      <c r="L23" s="38"/>
      <c r="M23" s="38"/>
      <c r="N23" s="478"/>
      <c r="O23" s="478"/>
    </row>
    <row r="24" spans="1:15" ht="12" customHeight="1">
      <c r="A24" s="197"/>
      <c r="C24" s="20"/>
      <c r="D24" s="163"/>
      <c r="E24" s="163"/>
      <c r="F24" s="478"/>
      <c r="G24" s="163"/>
      <c r="H24" s="163"/>
      <c r="I24" s="163"/>
      <c r="J24" s="478"/>
      <c r="K24" s="163"/>
      <c r="L24" s="163"/>
      <c r="M24" s="163"/>
      <c r="N24" s="478"/>
      <c r="O24" s="478"/>
    </row>
    <row r="25" spans="1:15" ht="12" customHeight="1">
      <c r="A25" s="197"/>
      <c r="C25" s="19" t="s">
        <v>79</v>
      </c>
      <c r="D25" s="38">
        <v>-11100</v>
      </c>
      <c r="E25" s="38">
        <v>-33587</v>
      </c>
      <c r="F25" s="474">
        <v>-55700</v>
      </c>
      <c r="G25" s="38">
        <v>-97723</v>
      </c>
      <c r="H25" s="38">
        <v>-15452</v>
      </c>
      <c r="I25" s="38">
        <v>-37686</v>
      </c>
      <c r="J25" s="474">
        <v>-56595</v>
      </c>
      <c r="K25" s="38">
        <v>-86197</v>
      </c>
      <c r="L25" s="38">
        <v>-14454</v>
      </c>
      <c r="M25" s="38">
        <v>-30818</v>
      </c>
      <c r="N25" s="474">
        <v>-51772</v>
      </c>
      <c r="O25" s="474"/>
    </row>
    <row r="26" spans="1:15" ht="12" customHeight="1">
      <c r="A26" s="197"/>
      <c r="C26" s="19" t="s">
        <v>225</v>
      </c>
      <c r="D26" s="38">
        <v>-14192</v>
      </c>
      <c r="E26" s="38">
        <v>-14120</v>
      </c>
      <c r="F26" s="474">
        <v>-12736</v>
      </c>
      <c r="G26" s="38">
        <v>1327</v>
      </c>
      <c r="H26" s="38">
        <v>-8829</v>
      </c>
      <c r="I26" s="38">
        <v>-6219</v>
      </c>
      <c r="J26" s="474">
        <v>-4591</v>
      </c>
      <c r="K26" s="38">
        <v>-4603</v>
      </c>
      <c r="L26" s="38">
        <v>-3909</v>
      </c>
      <c r="M26" s="38">
        <v>-5501</v>
      </c>
      <c r="N26" s="474">
        <v>-4761</v>
      </c>
      <c r="O26" s="474"/>
    </row>
    <row r="27" spans="1:15" ht="12" customHeight="1">
      <c r="A27" s="197"/>
      <c r="C27" s="19" t="s">
        <v>80</v>
      </c>
      <c r="D27" s="38">
        <v>-13</v>
      </c>
      <c r="E27" s="38">
        <v>-28</v>
      </c>
      <c r="F27" s="474">
        <v>-34</v>
      </c>
      <c r="G27" s="38">
        <v>-128</v>
      </c>
      <c r="H27" s="38">
        <v>-1777</v>
      </c>
      <c r="I27" s="38">
        <v>-3786</v>
      </c>
      <c r="J27" s="474">
        <v>-3785</v>
      </c>
      <c r="K27" s="38">
        <v>-3791</v>
      </c>
      <c r="L27" s="38">
        <v>-719</v>
      </c>
      <c r="M27" s="38">
        <v>-985</v>
      </c>
      <c r="N27" s="474">
        <v>-1924</v>
      </c>
      <c r="O27" s="474"/>
    </row>
    <row r="28" spans="1:15" ht="12" customHeight="1">
      <c r="A28" s="197"/>
      <c r="C28" s="20" t="s">
        <v>81</v>
      </c>
      <c r="D28" s="38">
        <v>0</v>
      </c>
      <c r="E28" s="38">
        <v>0</v>
      </c>
      <c r="F28" s="474">
        <v>0</v>
      </c>
      <c r="G28" s="38">
        <v>0</v>
      </c>
      <c r="H28" s="38">
        <v>475</v>
      </c>
      <c r="I28" s="38">
        <v>475</v>
      </c>
      <c r="J28" s="474">
        <v>475</v>
      </c>
      <c r="K28" s="38">
        <v>475</v>
      </c>
      <c r="L28" s="38">
        <v>137</v>
      </c>
      <c r="M28" s="38">
        <v>137</v>
      </c>
      <c r="N28" s="474">
        <v>137</v>
      </c>
      <c r="O28" s="474"/>
    </row>
    <row r="29" spans="1:15" ht="12" customHeight="1">
      <c r="A29" s="197"/>
      <c r="C29" s="19" t="s">
        <v>82</v>
      </c>
      <c r="D29" s="38">
        <v>-4942</v>
      </c>
      <c r="E29" s="38">
        <v>-4181</v>
      </c>
      <c r="F29" s="474">
        <v>446</v>
      </c>
      <c r="G29" s="38">
        <v>-88</v>
      </c>
      <c r="H29" s="38">
        <v>-2723</v>
      </c>
      <c r="I29" s="38">
        <v>-1801</v>
      </c>
      <c r="J29" s="474">
        <v>-23</v>
      </c>
      <c r="K29" s="38">
        <v>-2867</v>
      </c>
      <c r="L29" s="38">
        <v>-1219</v>
      </c>
      <c r="M29" s="38">
        <v>-1330</v>
      </c>
      <c r="N29" s="474">
        <v>2456</v>
      </c>
      <c r="O29" s="474"/>
    </row>
    <row r="30" spans="1:15" ht="12" customHeight="1">
      <c r="A30" s="197"/>
      <c r="C30" s="19" t="s">
        <v>83</v>
      </c>
      <c r="D30" s="38">
        <v>3464</v>
      </c>
      <c r="E30" s="38">
        <v>3484</v>
      </c>
      <c r="F30" s="474">
        <v>3484</v>
      </c>
      <c r="G30" s="38">
        <v>3484</v>
      </c>
      <c r="H30" s="38">
        <v>0</v>
      </c>
      <c r="I30" s="38">
        <v>0</v>
      </c>
      <c r="J30" s="474">
        <v>1</v>
      </c>
      <c r="K30" s="38">
        <v>1</v>
      </c>
      <c r="L30" s="38">
        <v>0</v>
      </c>
      <c r="M30" s="38">
        <v>0</v>
      </c>
      <c r="N30" s="474">
        <v>0</v>
      </c>
      <c r="O30" s="474"/>
    </row>
    <row r="31" spans="1:15" ht="12" customHeight="1">
      <c r="A31" s="197"/>
      <c r="C31" s="19" t="s">
        <v>84</v>
      </c>
      <c r="D31" s="38">
        <v>8129</v>
      </c>
      <c r="E31" s="38">
        <v>8346</v>
      </c>
      <c r="F31" s="474">
        <v>8513</v>
      </c>
      <c r="G31" s="38">
        <v>9902</v>
      </c>
      <c r="H31" s="38">
        <v>168</v>
      </c>
      <c r="I31" s="38">
        <v>362</v>
      </c>
      <c r="J31" s="474">
        <v>2432</v>
      </c>
      <c r="K31" s="38">
        <v>2629</v>
      </c>
      <c r="L31" s="38">
        <v>518</v>
      </c>
      <c r="M31" s="38">
        <v>637</v>
      </c>
      <c r="N31" s="474">
        <v>820</v>
      </c>
      <c r="O31" s="474"/>
    </row>
    <row r="32" spans="1:15" ht="12" customHeight="1">
      <c r="A32" s="199"/>
      <c r="B32" s="36"/>
      <c r="C32" s="36" t="s">
        <v>159</v>
      </c>
      <c r="D32" s="328">
        <v>0</v>
      </c>
      <c r="E32" s="328">
        <v>0</v>
      </c>
      <c r="F32" s="475">
        <v>0</v>
      </c>
      <c r="G32" s="328">
        <v>0</v>
      </c>
      <c r="H32" s="328">
        <v>0</v>
      </c>
      <c r="I32" s="328">
        <v>0</v>
      </c>
      <c r="J32" s="475">
        <v>0</v>
      </c>
      <c r="K32" s="328">
        <v>0</v>
      </c>
      <c r="L32" s="328">
        <v>0</v>
      </c>
      <c r="M32" s="328">
        <v>0</v>
      </c>
      <c r="N32" s="475">
        <v>0</v>
      </c>
      <c r="O32" s="475"/>
    </row>
    <row r="33" spans="1:15" ht="12" customHeight="1">
      <c r="A33" s="197"/>
      <c r="B33" s="329" t="s">
        <v>214</v>
      </c>
      <c r="C33" s="330"/>
      <c r="D33" s="41">
        <v>-18654</v>
      </c>
      <c r="E33" s="41">
        <v>-40086</v>
      </c>
      <c r="F33" s="479">
        <v>-56027</v>
      </c>
      <c r="G33" s="41">
        <v>-83226</v>
      </c>
      <c r="H33" s="41">
        <v>-28138</v>
      </c>
      <c r="I33" s="41">
        <v>-48655</v>
      </c>
      <c r="J33" s="479">
        <v>-62086</v>
      </c>
      <c r="K33" s="41">
        <v>-94353</v>
      </c>
      <c r="L33" s="41">
        <f>SUM(L25:L32)</f>
        <v>-19646</v>
      </c>
      <c r="M33" s="41">
        <v>-37860</v>
      </c>
      <c r="N33" s="479">
        <v>-55044</v>
      </c>
      <c r="O33" s="479"/>
    </row>
    <row r="34" spans="1:15" s="363" customFormat="1" ht="12" customHeight="1">
      <c r="B34" s="371" t="s">
        <v>215</v>
      </c>
      <c r="C34" s="372"/>
      <c r="D34" s="370">
        <v>-1525</v>
      </c>
      <c r="E34" s="370">
        <v>717</v>
      </c>
      <c r="F34" s="474">
        <v>-4801</v>
      </c>
      <c r="G34" s="370">
        <v>-5973</v>
      </c>
      <c r="H34" s="370">
        <v>36292</v>
      </c>
      <c r="I34" s="370">
        <v>36292</v>
      </c>
      <c r="J34" s="474">
        <v>36292</v>
      </c>
      <c r="K34" s="370">
        <v>36292</v>
      </c>
      <c r="L34" s="370">
        <v>0</v>
      </c>
      <c r="M34" s="370">
        <v>0</v>
      </c>
      <c r="N34" s="474">
        <v>0</v>
      </c>
      <c r="O34" s="474"/>
    </row>
    <row r="35" spans="1:15" ht="12" customHeight="1">
      <c r="A35" s="200"/>
      <c r="B35" s="334" t="s">
        <v>216</v>
      </c>
      <c r="C35" s="335"/>
      <c r="D35" s="40">
        <v>-20179</v>
      </c>
      <c r="E35" s="40">
        <v>-39369</v>
      </c>
      <c r="F35" s="40">
        <v>-60828</v>
      </c>
      <c r="G35" s="40">
        <v>-89199</v>
      </c>
      <c r="H35" s="40">
        <v>8154</v>
      </c>
      <c r="I35" s="40">
        <v>-12363</v>
      </c>
      <c r="J35" s="40">
        <v>-25794</v>
      </c>
      <c r="K35" s="40">
        <v>-58061</v>
      </c>
      <c r="L35" s="40">
        <v>-19646</v>
      </c>
      <c r="M35" s="40">
        <v>-37860</v>
      </c>
      <c r="N35" s="40">
        <v>-55044</v>
      </c>
      <c r="O35" s="40"/>
    </row>
    <row r="36" spans="1:15" ht="12" customHeight="1">
      <c r="A36" s="197"/>
      <c r="B36" s="336"/>
      <c r="C36" s="257"/>
      <c r="D36" s="38"/>
      <c r="E36" s="38"/>
      <c r="F36" s="478"/>
      <c r="G36" s="38"/>
      <c r="H36" s="38"/>
      <c r="I36" s="38"/>
      <c r="J36" s="478"/>
      <c r="K36" s="38"/>
      <c r="L36" s="38"/>
      <c r="M36" s="38"/>
      <c r="N36" s="478"/>
      <c r="O36" s="478"/>
    </row>
    <row r="37" spans="1:15" ht="12" customHeight="1">
      <c r="A37" s="198" t="s">
        <v>85</v>
      </c>
      <c r="D37" s="38"/>
      <c r="E37" s="38"/>
      <c r="F37" s="478"/>
      <c r="G37" s="38"/>
      <c r="H37" s="38"/>
      <c r="I37" s="38"/>
      <c r="J37" s="478"/>
      <c r="K37" s="38"/>
      <c r="L37" s="38"/>
      <c r="M37" s="38"/>
      <c r="N37" s="478"/>
      <c r="O37" s="478"/>
    </row>
    <row r="38" spans="1:15" ht="12" customHeight="1">
      <c r="A38" s="197"/>
      <c r="D38" s="38"/>
      <c r="E38" s="38"/>
      <c r="F38" s="478"/>
      <c r="G38" s="38"/>
      <c r="H38" s="38"/>
      <c r="I38" s="38"/>
      <c r="J38" s="478"/>
      <c r="K38" s="38"/>
      <c r="L38" s="38"/>
      <c r="M38" s="38"/>
      <c r="N38" s="478"/>
      <c r="O38" s="478"/>
    </row>
    <row r="39" spans="1:15" ht="12" customHeight="1">
      <c r="A39" s="197"/>
      <c r="C39" s="22" t="s">
        <v>86</v>
      </c>
      <c r="D39" s="38">
        <v>-2433</v>
      </c>
      <c r="E39" s="38">
        <v>-18008</v>
      </c>
      <c r="F39" s="474">
        <v>-21351</v>
      </c>
      <c r="G39" s="38">
        <v>-21312</v>
      </c>
      <c r="H39" s="38">
        <v>0</v>
      </c>
      <c r="I39" s="38">
        <v>-26672</v>
      </c>
      <c r="J39" s="474">
        <v>-29375</v>
      </c>
      <c r="K39" s="38">
        <v>-29403</v>
      </c>
      <c r="L39" s="38">
        <v>-3</v>
      </c>
      <c r="M39" s="38">
        <v>-25999</v>
      </c>
      <c r="N39" s="474">
        <v>-29601</v>
      </c>
      <c r="O39" s="474"/>
    </row>
    <row r="40" spans="1:15" ht="12" customHeight="1">
      <c r="A40" s="197"/>
      <c r="C40" s="22" t="s">
        <v>87</v>
      </c>
      <c r="D40" s="38">
        <v>-7776</v>
      </c>
      <c r="E40" s="38">
        <v>-3401</v>
      </c>
      <c r="F40" s="474">
        <v>-23317</v>
      </c>
      <c r="G40" s="38">
        <v>-40423</v>
      </c>
      <c r="H40" s="38">
        <v>-37594</v>
      </c>
      <c r="I40" s="38">
        <v>-22888</v>
      </c>
      <c r="J40" s="474">
        <v>-39019</v>
      </c>
      <c r="K40" s="38">
        <v>-67732</v>
      </c>
      <c r="L40" s="38">
        <v>12745</v>
      </c>
      <c r="M40" s="38">
        <v>19473</v>
      </c>
      <c r="N40" s="474">
        <v>2652</v>
      </c>
      <c r="O40" s="474"/>
    </row>
    <row r="41" spans="1:15" ht="12" customHeight="1">
      <c r="A41" s="197"/>
      <c r="C41" s="22" t="s">
        <v>147</v>
      </c>
      <c r="D41" s="38">
        <v>-1234</v>
      </c>
      <c r="E41" s="38">
        <v>-4000</v>
      </c>
      <c r="F41" s="474">
        <v>-5742</v>
      </c>
      <c r="G41" s="38">
        <v>-8347</v>
      </c>
      <c r="H41" s="38">
        <v>-1974</v>
      </c>
      <c r="I41" s="38">
        <v>-4506</v>
      </c>
      <c r="J41" s="474">
        <v>-6052</v>
      </c>
      <c r="K41" s="38">
        <v>-7485</v>
      </c>
      <c r="L41" s="38">
        <v>-1610</v>
      </c>
      <c r="M41" s="38">
        <v>-3161</v>
      </c>
      <c r="N41" s="474">
        <v>-4831</v>
      </c>
      <c r="O41" s="474"/>
    </row>
    <row r="42" spans="1:15" ht="12" customHeight="1">
      <c r="A42" s="199"/>
      <c r="B42" s="36"/>
      <c r="C42" s="36" t="s">
        <v>180</v>
      </c>
      <c r="D42" s="328">
        <v>0</v>
      </c>
      <c r="E42" s="328">
        <v>0</v>
      </c>
      <c r="F42" s="474">
        <v>-559</v>
      </c>
      <c r="G42" s="328">
        <v>-550</v>
      </c>
      <c r="H42" s="328">
        <v>0</v>
      </c>
      <c r="I42" s="328">
        <v>-673</v>
      </c>
      <c r="J42" s="474">
        <v>-1826</v>
      </c>
      <c r="K42" s="328">
        <v>-2139</v>
      </c>
      <c r="L42" s="328">
        <v>-363</v>
      </c>
      <c r="M42" s="328">
        <v>-1822</v>
      </c>
      <c r="N42" s="474">
        <v>-1822</v>
      </c>
      <c r="O42" s="474"/>
    </row>
    <row r="43" spans="1:15" ht="12" customHeight="1">
      <c r="A43" s="197"/>
      <c r="B43" s="329" t="s">
        <v>217</v>
      </c>
      <c r="D43" s="379">
        <v>-11443</v>
      </c>
      <c r="E43" s="379">
        <v>-25409</v>
      </c>
      <c r="F43" s="480">
        <v>-50969</v>
      </c>
      <c r="G43" s="379">
        <v>-70632</v>
      </c>
      <c r="H43" s="379">
        <v>-39568</v>
      </c>
      <c r="I43" s="379">
        <v>-54739</v>
      </c>
      <c r="J43" s="480">
        <v>-76272</v>
      </c>
      <c r="K43" s="379">
        <v>-106759</v>
      </c>
      <c r="L43" s="379">
        <f>SUM(L39:L42)</f>
        <v>10769</v>
      </c>
      <c r="M43" s="379">
        <v>-11509</v>
      </c>
      <c r="N43" s="480">
        <v>-33602</v>
      </c>
      <c r="O43" s="480"/>
    </row>
    <row r="44" spans="1:15" s="365" customFormat="1" ht="12" customHeight="1">
      <c r="A44" s="368"/>
      <c r="B44" s="369" t="s">
        <v>218</v>
      </c>
      <c r="C44" s="364"/>
      <c r="D44" s="370">
        <v>-14</v>
      </c>
      <c r="E44" s="370">
        <v>-1216</v>
      </c>
      <c r="F44" s="474">
        <v>-1738</v>
      </c>
      <c r="G44" s="370">
        <v>-1703</v>
      </c>
      <c r="H44" s="370">
        <v>2041</v>
      </c>
      <c r="I44" s="370">
        <v>2041</v>
      </c>
      <c r="J44" s="474">
        <v>2041</v>
      </c>
      <c r="K44" s="370">
        <v>2041</v>
      </c>
      <c r="L44" s="370">
        <v>0</v>
      </c>
      <c r="M44" s="370">
        <v>0</v>
      </c>
      <c r="N44" s="474">
        <v>0</v>
      </c>
      <c r="O44" s="474"/>
    </row>
    <row r="45" spans="1:15" ht="12" customHeight="1">
      <c r="A45" s="200"/>
      <c r="B45" s="334" t="s">
        <v>219</v>
      </c>
      <c r="C45" s="21"/>
      <c r="D45" s="40">
        <v>-11457</v>
      </c>
      <c r="E45" s="40">
        <v>-26625</v>
      </c>
      <c r="F45" s="40">
        <v>-52707</v>
      </c>
      <c r="G45" s="40">
        <v>-72335</v>
      </c>
      <c r="H45" s="40">
        <v>-37527</v>
      </c>
      <c r="I45" s="40">
        <v>-52698</v>
      </c>
      <c r="J45" s="40">
        <v>-74231</v>
      </c>
      <c r="K45" s="40">
        <v>-104718</v>
      </c>
      <c r="L45" s="40">
        <f>SUM(L43:L44)</f>
        <v>10769</v>
      </c>
      <c r="M45" s="40">
        <v>-11509</v>
      </c>
      <c r="N45" s="40">
        <v>-33602</v>
      </c>
      <c r="O45" s="40"/>
    </row>
    <row r="46" spans="1:15" ht="12" customHeight="1">
      <c r="A46" s="327"/>
      <c r="B46" s="332"/>
      <c r="C46" s="326"/>
      <c r="D46" s="38"/>
      <c r="E46" s="38"/>
      <c r="F46" s="478"/>
      <c r="G46" s="38"/>
      <c r="H46" s="38"/>
      <c r="I46" s="38"/>
      <c r="J46" s="478"/>
      <c r="K46" s="38"/>
      <c r="L46" s="38"/>
      <c r="M46" s="38"/>
      <c r="N46" s="478"/>
      <c r="O46" s="478"/>
    </row>
    <row r="47" spans="1:15" ht="12" customHeight="1">
      <c r="A47" s="327"/>
      <c r="B47" s="331" t="s">
        <v>220</v>
      </c>
      <c r="C47" s="331"/>
      <c r="D47" s="38">
        <v>9</v>
      </c>
      <c r="E47" s="38">
        <v>43</v>
      </c>
      <c r="F47" s="474">
        <v>-54</v>
      </c>
      <c r="G47" s="38">
        <v>-26</v>
      </c>
      <c r="H47" s="38">
        <v>-47</v>
      </c>
      <c r="I47" s="38">
        <v>-41</v>
      </c>
      <c r="J47" s="474">
        <v>1</v>
      </c>
      <c r="K47" s="38">
        <v>-15</v>
      </c>
      <c r="L47" s="38">
        <v>28</v>
      </c>
      <c r="M47" s="38">
        <v>234</v>
      </c>
      <c r="N47" s="474">
        <v>172</v>
      </c>
      <c r="O47" s="474"/>
    </row>
    <row r="48" spans="1:15" s="363" customFormat="1" ht="12" customHeight="1">
      <c r="A48" s="366"/>
      <c r="B48" s="367" t="s">
        <v>221</v>
      </c>
      <c r="C48" s="367"/>
      <c r="D48" s="370">
        <v>17</v>
      </c>
      <c r="E48" s="370">
        <v>52</v>
      </c>
      <c r="F48" s="477">
        <v>-32</v>
      </c>
      <c r="G48" s="370">
        <v>-18</v>
      </c>
      <c r="H48" s="370">
        <v>0</v>
      </c>
      <c r="I48" s="370">
        <v>0</v>
      </c>
      <c r="J48" s="477">
        <v>0</v>
      </c>
      <c r="K48" s="370">
        <v>0</v>
      </c>
      <c r="L48" s="370">
        <v>0</v>
      </c>
      <c r="M48" s="370">
        <v>0</v>
      </c>
      <c r="N48" s="477">
        <v>0</v>
      </c>
      <c r="O48" s="477"/>
    </row>
    <row r="49" spans="1:15" ht="12" customHeight="1">
      <c r="A49" s="197"/>
      <c r="B49" s="333"/>
      <c r="C49" s="333"/>
      <c r="D49" s="41"/>
      <c r="E49" s="41"/>
      <c r="F49" s="478"/>
      <c r="G49" s="41"/>
      <c r="H49" s="41"/>
      <c r="I49" s="41"/>
      <c r="J49" s="478"/>
      <c r="K49" s="41"/>
      <c r="L49" s="41"/>
      <c r="M49" s="41"/>
      <c r="N49" s="478"/>
      <c r="O49" s="478"/>
    </row>
    <row r="50" spans="1:15" ht="12" customHeight="1">
      <c r="A50" s="200"/>
      <c r="B50" s="70" t="s">
        <v>88</v>
      </c>
      <c r="C50" s="21"/>
      <c r="D50" s="40">
        <v>-5367</v>
      </c>
      <c r="E50" s="40">
        <v>-3530</v>
      </c>
      <c r="F50" s="40">
        <v>-9148</v>
      </c>
      <c r="G50" s="40">
        <v>-6753</v>
      </c>
      <c r="H50" s="40">
        <v>-1806</v>
      </c>
      <c r="I50" s="40">
        <v>-3016</v>
      </c>
      <c r="J50" s="40">
        <v>-4511</v>
      </c>
      <c r="K50" s="40">
        <v>-5406</v>
      </c>
      <c r="L50" s="40">
        <v>-1242</v>
      </c>
      <c r="M50" s="40">
        <v>2182</v>
      </c>
      <c r="N50" s="40">
        <v>2427</v>
      </c>
      <c r="O50" s="40"/>
    </row>
    <row r="51" spans="1:15" ht="12" customHeight="1">
      <c r="A51" s="197"/>
      <c r="C51" s="20"/>
      <c r="D51" s="38"/>
      <c r="E51" s="38"/>
      <c r="F51" s="478"/>
      <c r="G51" s="38"/>
      <c r="H51" s="38"/>
      <c r="I51" s="38"/>
      <c r="J51" s="478"/>
      <c r="K51" s="38"/>
      <c r="L51" s="38"/>
      <c r="M51" s="38"/>
      <c r="N51" s="478"/>
      <c r="O51" s="478"/>
    </row>
    <row r="52" spans="1:15" ht="12" customHeight="1">
      <c r="A52" s="197"/>
      <c r="C52" s="19" t="s">
        <v>89</v>
      </c>
      <c r="D52" s="38">
        <v>17558</v>
      </c>
      <c r="E52" s="38">
        <v>17558</v>
      </c>
      <c r="F52" s="474">
        <v>17558</v>
      </c>
      <c r="G52" s="38">
        <v>17558</v>
      </c>
      <c r="H52" s="38">
        <v>10805</v>
      </c>
      <c r="I52" s="38">
        <v>10805</v>
      </c>
      <c r="J52" s="474">
        <v>10805</v>
      </c>
      <c r="K52" s="38">
        <v>10805</v>
      </c>
      <c r="L52" s="38">
        <v>5399</v>
      </c>
      <c r="M52" s="38">
        <v>5399</v>
      </c>
      <c r="N52" s="474">
        <v>5399</v>
      </c>
      <c r="O52" s="474"/>
    </row>
    <row r="53" spans="1:15" ht="12" customHeight="1" thickBot="1">
      <c r="A53" s="337"/>
      <c r="B53" s="338"/>
      <c r="C53" s="339" t="s">
        <v>90</v>
      </c>
      <c r="D53" s="378">
        <v>12191</v>
      </c>
      <c r="E53" s="378">
        <v>14028</v>
      </c>
      <c r="F53" s="469">
        <v>8410</v>
      </c>
      <c r="G53" s="378">
        <v>10805</v>
      </c>
      <c r="H53" s="378">
        <v>8999</v>
      </c>
      <c r="I53" s="378">
        <v>7789</v>
      </c>
      <c r="J53" s="469">
        <v>6294</v>
      </c>
      <c r="K53" s="378">
        <v>5399</v>
      </c>
      <c r="L53" s="378">
        <v>6641</v>
      </c>
      <c r="M53" s="378">
        <v>7581</v>
      </c>
      <c r="N53" s="469">
        <v>7826</v>
      </c>
      <c r="O53" s="469"/>
    </row>
    <row r="54" spans="1:15" s="1" customFormat="1" ht="12.75">
      <c r="A54" s="188"/>
      <c r="B54" s="126"/>
      <c r="C54" s="126"/>
    </row>
    <row r="56" spans="1:15" ht="12" customHeight="1">
      <c r="A56" s="14"/>
    </row>
    <row r="61" spans="1:15" ht="12" customHeight="1">
      <c r="E61" s="69"/>
      <c r="F61" s="69"/>
      <c r="G61" s="69"/>
      <c r="I61" s="69"/>
      <c r="J61" s="69"/>
      <c r="K61" s="69"/>
    </row>
    <row r="62" spans="1:15" ht="12" customHeight="1">
      <c r="E62" s="160"/>
      <c r="F62" s="160"/>
      <c r="G62" s="160"/>
      <c r="I62" s="160"/>
      <c r="J62" s="160"/>
      <c r="K62" s="160"/>
    </row>
    <row r="63" spans="1:15" ht="12" customHeight="1">
      <c r="E63" s="161"/>
      <c r="F63" s="161"/>
      <c r="G63" s="161"/>
      <c r="I63" s="161"/>
      <c r="J63" s="161"/>
      <c r="K63" s="161"/>
    </row>
    <row r="64" spans="1:15" ht="12" customHeight="1">
      <c r="E64" s="160"/>
      <c r="F64" s="160"/>
      <c r="G64" s="160"/>
      <c r="I64" s="160"/>
      <c r="J64" s="160"/>
      <c r="K64" s="160"/>
    </row>
    <row r="65" spans="5:11" ht="12" customHeight="1">
      <c r="E65" s="69"/>
      <c r="F65" s="69"/>
      <c r="G65" s="69"/>
      <c r="I65" s="69"/>
      <c r="J65" s="69"/>
      <c r="K65" s="69"/>
    </row>
    <row r="66" spans="5:11" ht="12" customHeight="1">
      <c r="E66" s="161"/>
      <c r="F66" s="161"/>
      <c r="G66" s="161"/>
      <c r="I66" s="161"/>
      <c r="J66" s="161"/>
      <c r="K66" s="161"/>
    </row>
  </sheetData>
  <mergeCells count="3">
    <mergeCell ref="D1:G2"/>
    <mergeCell ref="H1:K2"/>
    <mergeCell ref="L1:N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T91"/>
  <sheetViews>
    <sheetView showGridLines="0" zoomScaleNormal="10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P1" sqref="P1:P1048576"/>
    </sheetView>
  </sheetViews>
  <sheetFormatPr defaultColWidth="7.28515625" defaultRowHeight="12.75"/>
  <cols>
    <col min="1" max="2" width="3.42578125" style="88" customWidth="1"/>
    <col min="3" max="3" width="42.85546875" style="88" customWidth="1"/>
    <col min="4" max="7" width="12.7109375" style="103" customWidth="1"/>
    <col min="8" max="8" width="13.5703125" style="103" customWidth="1"/>
    <col min="9" max="11" width="12.7109375" style="103" customWidth="1"/>
    <col min="12" max="12" width="14.85546875" style="103" bestFit="1" customWidth="1"/>
    <col min="13" max="13" width="14.85546875" style="88" bestFit="1" customWidth="1"/>
    <col min="14" max="14" width="12.7109375" style="88" customWidth="1"/>
    <col min="15" max="15" width="12.7109375" style="88" hidden="1" customWidth="1"/>
    <col min="16" max="16" width="3.140625" style="103" hidden="1" customWidth="1"/>
    <col min="17" max="17" width="11.42578125" style="103" bestFit="1" customWidth="1"/>
    <col min="18" max="18" width="11.5703125" style="88" bestFit="1" customWidth="1"/>
    <col min="19" max="19" width="12.7109375" style="88" customWidth="1"/>
    <col min="20" max="20" width="12.7109375" style="88" hidden="1" customWidth="1"/>
    <col min="21" max="16384" width="7.28515625" style="103"/>
  </cols>
  <sheetData>
    <row r="1" spans="1:20" ht="12" customHeight="1">
      <c r="A1" s="171" t="s">
        <v>0</v>
      </c>
      <c r="B1" s="202"/>
      <c r="C1" s="203"/>
      <c r="D1" s="495">
        <v>2016</v>
      </c>
      <c r="E1" s="496"/>
      <c r="F1" s="496"/>
      <c r="G1" s="497"/>
      <c r="H1" s="495">
        <v>2017</v>
      </c>
      <c r="I1" s="496"/>
      <c r="J1" s="496"/>
      <c r="K1" s="497"/>
      <c r="L1" s="504" t="s">
        <v>254</v>
      </c>
      <c r="M1" s="505"/>
      <c r="N1" s="519">
        <v>2018</v>
      </c>
      <c r="O1" s="173"/>
      <c r="Q1" s="504" t="s">
        <v>255</v>
      </c>
      <c r="R1" s="505"/>
      <c r="S1" s="519">
        <v>2018</v>
      </c>
      <c r="T1" s="173"/>
    </row>
    <row r="2" spans="1:20" ht="18" customHeight="1" thickBot="1">
      <c r="A2" s="204" t="s">
        <v>91</v>
      </c>
      <c r="B2" s="89"/>
      <c r="C2" s="104"/>
      <c r="D2" s="498"/>
      <c r="E2" s="499"/>
      <c r="F2" s="499"/>
      <c r="G2" s="500"/>
      <c r="H2" s="498"/>
      <c r="I2" s="499"/>
      <c r="J2" s="499"/>
      <c r="K2" s="500"/>
      <c r="L2" s="502"/>
      <c r="M2" s="503"/>
      <c r="N2" s="514" t="s">
        <v>138</v>
      </c>
      <c r="O2" s="86"/>
      <c r="Q2" s="515"/>
      <c r="R2" s="516"/>
      <c r="S2" s="517" t="s">
        <v>138</v>
      </c>
      <c r="T2" s="86"/>
    </row>
    <row r="3" spans="1:20" ht="12" customHeight="1">
      <c r="A3" s="205" t="s">
        <v>141</v>
      </c>
      <c r="B3" s="206"/>
      <c r="C3" s="207"/>
      <c r="D3" s="481" t="s">
        <v>136</v>
      </c>
      <c r="E3" s="482" t="s">
        <v>137</v>
      </c>
      <c r="F3" s="481" t="s">
        <v>138</v>
      </c>
      <c r="G3" s="376" t="s">
        <v>139</v>
      </c>
      <c r="H3" s="481" t="s">
        <v>136</v>
      </c>
      <c r="I3" s="482" t="s">
        <v>137</v>
      </c>
      <c r="J3" s="481" t="s">
        <v>138</v>
      </c>
      <c r="K3" s="376" t="s">
        <v>139</v>
      </c>
      <c r="L3" s="481" t="s">
        <v>136</v>
      </c>
      <c r="M3" s="482" t="s">
        <v>137</v>
      </c>
      <c r="N3" s="481" t="s">
        <v>138</v>
      </c>
      <c r="O3" s="376" t="s">
        <v>139</v>
      </c>
      <c r="Q3" s="481" t="s">
        <v>136</v>
      </c>
      <c r="R3" s="482" t="s">
        <v>137</v>
      </c>
      <c r="S3" s="481" t="s">
        <v>138</v>
      </c>
      <c r="T3" s="376" t="s">
        <v>139</v>
      </c>
    </row>
    <row r="4" spans="1:20" ht="12" customHeight="1">
      <c r="A4" s="208"/>
      <c r="D4" s="150"/>
      <c r="E4" s="150"/>
      <c r="F4" s="209"/>
      <c r="G4" s="150"/>
      <c r="H4" s="150"/>
      <c r="I4" s="150"/>
      <c r="J4" s="209"/>
      <c r="K4" s="150"/>
      <c r="L4" s="150"/>
      <c r="M4" s="150"/>
      <c r="N4" s="209"/>
      <c r="O4" s="150"/>
      <c r="Q4" s="150"/>
      <c r="R4" s="150"/>
      <c r="S4" s="209"/>
      <c r="T4" s="150"/>
    </row>
    <row r="5" spans="1:20" ht="12" customHeight="1">
      <c r="A5" s="210" t="s">
        <v>188</v>
      </c>
      <c r="B5" s="42"/>
      <c r="D5" s="149"/>
      <c r="E5" s="149"/>
      <c r="F5" s="211"/>
      <c r="G5" s="149"/>
      <c r="H5" s="149"/>
      <c r="I5" s="149"/>
      <c r="J5" s="211"/>
      <c r="K5" s="149"/>
      <c r="L5" s="149"/>
      <c r="M5" s="149"/>
      <c r="N5" s="211"/>
      <c r="O5" s="149"/>
      <c r="Q5" s="149"/>
      <c r="R5" s="149"/>
      <c r="S5" s="211"/>
      <c r="T5" s="149"/>
    </row>
    <row r="6" spans="1:20" ht="12" customHeight="1">
      <c r="A6" s="212"/>
      <c r="C6" s="42"/>
      <c r="D6" s="150"/>
      <c r="E6" s="150"/>
      <c r="F6" s="209"/>
      <c r="G6" s="150"/>
      <c r="H6" s="150"/>
      <c r="I6" s="150"/>
      <c r="J6" s="209"/>
      <c r="K6" s="150"/>
      <c r="L6" s="150"/>
      <c r="M6" s="150"/>
      <c r="N6" s="209"/>
      <c r="O6" s="150"/>
      <c r="Q6" s="150"/>
      <c r="R6" s="150"/>
      <c r="S6" s="209"/>
      <c r="T6" s="150"/>
    </row>
    <row r="7" spans="1:20" ht="12" customHeight="1">
      <c r="A7" s="213"/>
      <c r="B7" s="106"/>
      <c r="C7" s="105" t="s">
        <v>175</v>
      </c>
      <c r="D7" s="151">
        <v>34611</v>
      </c>
      <c r="E7" s="151">
        <v>35129</v>
      </c>
      <c r="F7" s="214">
        <v>35021</v>
      </c>
      <c r="G7" s="151">
        <v>34289</v>
      </c>
      <c r="H7" s="151">
        <v>32917</v>
      </c>
      <c r="I7" s="151">
        <v>33748</v>
      </c>
      <c r="J7" s="214">
        <v>33876</v>
      </c>
      <c r="K7" s="151">
        <v>33519</v>
      </c>
      <c r="L7" s="151">
        <v>33194</v>
      </c>
      <c r="M7" s="151">
        <v>34009</v>
      </c>
      <c r="N7" s="214">
        <v>34269</v>
      </c>
      <c r="O7" s="151"/>
      <c r="Q7" s="151">
        <v>31169</v>
      </c>
      <c r="R7" s="151">
        <v>32015</v>
      </c>
      <c r="S7" s="214">
        <v>32283</v>
      </c>
      <c r="T7" s="151"/>
    </row>
    <row r="8" spans="1:20" ht="12" customHeight="1">
      <c r="A8" s="213"/>
      <c r="B8" s="106"/>
      <c r="C8" s="105" t="s">
        <v>178</v>
      </c>
      <c r="D8" s="151">
        <v>17741</v>
      </c>
      <c r="E8" s="151">
        <v>18152</v>
      </c>
      <c r="F8" s="214">
        <v>18533</v>
      </c>
      <c r="G8" s="151">
        <v>18700</v>
      </c>
      <c r="H8" s="151">
        <v>19522</v>
      </c>
      <c r="I8" s="151">
        <v>20155</v>
      </c>
      <c r="J8" s="214">
        <v>22007</v>
      </c>
      <c r="K8" s="151">
        <v>21697</v>
      </c>
      <c r="L8" s="151">
        <v>22181</v>
      </c>
      <c r="M8" s="151">
        <v>23709</v>
      </c>
      <c r="N8" s="214">
        <v>24778</v>
      </c>
      <c r="O8" s="151"/>
      <c r="Q8" s="151">
        <v>21339</v>
      </c>
      <c r="R8" s="151">
        <v>22764</v>
      </c>
      <c r="S8" s="214">
        <v>23795</v>
      </c>
      <c r="T8" s="151"/>
    </row>
    <row r="9" spans="1:20" ht="12" customHeight="1">
      <c r="A9" s="213"/>
      <c r="B9" s="106"/>
      <c r="C9" s="105" t="s">
        <v>149</v>
      </c>
      <c r="D9" s="151">
        <v>9921</v>
      </c>
      <c r="E9" s="151">
        <v>12459</v>
      </c>
      <c r="F9" s="214">
        <v>13467</v>
      </c>
      <c r="G9" s="151">
        <v>15031</v>
      </c>
      <c r="H9" s="151">
        <v>11451</v>
      </c>
      <c r="I9" s="151">
        <v>14515</v>
      </c>
      <c r="J9" s="214">
        <v>16973</v>
      </c>
      <c r="K9" s="151">
        <v>16812</v>
      </c>
      <c r="L9" s="151">
        <v>12185</v>
      </c>
      <c r="M9" s="151">
        <v>15577</v>
      </c>
      <c r="N9" s="214">
        <v>18842</v>
      </c>
      <c r="O9" s="151"/>
      <c r="Q9" s="151">
        <v>15545</v>
      </c>
      <c r="R9" s="151">
        <v>18108</v>
      </c>
      <c r="S9" s="214">
        <v>21563</v>
      </c>
      <c r="T9" s="151"/>
    </row>
    <row r="10" spans="1:20" ht="12" customHeight="1">
      <c r="A10" s="208"/>
      <c r="C10" s="105" t="s">
        <v>9</v>
      </c>
      <c r="D10" s="151">
        <v>2977</v>
      </c>
      <c r="E10" s="151">
        <v>3287</v>
      </c>
      <c r="F10" s="215">
        <v>3427</v>
      </c>
      <c r="G10" s="151">
        <v>2851</v>
      </c>
      <c r="H10" s="151">
        <v>3032</v>
      </c>
      <c r="I10" s="151">
        <v>18078</v>
      </c>
      <c r="J10" s="215">
        <v>21256</v>
      </c>
      <c r="K10" s="151">
        <v>20255</v>
      </c>
      <c r="L10" s="151">
        <v>2352</v>
      </c>
      <c r="M10" s="151">
        <v>2619</v>
      </c>
      <c r="N10" s="215">
        <v>3409</v>
      </c>
      <c r="O10" s="151"/>
      <c r="Q10" s="151">
        <v>2352</v>
      </c>
      <c r="R10" s="151">
        <v>2619</v>
      </c>
      <c r="S10" s="215">
        <v>3409</v>
      </c>
      <c r="T10" s="151"/>
    </row>
    <row r="11" spans="1:20" ht="12" customHeight="1">
      <c r="A11" s="212"/>
      <c r="B11" s="106" t="s">
        <v>93</v>
      </c>
      <c r="D11" s="470">
        <v>65250</v>
      </c>
      <c r="E11" s="470">
        <v>69027</v>
      </c>
      <c r="F11" s="211">
        <v>70448</v>
      </c>
      <c r="G11" s="470">
        <v>70871</v>
      </c>
      <c r="H11" s="470">
        <v>66922</v>
      </c>
      <c r="I11" s="470">
        <v>71981</v>
      </c>
      <c r="J11" s="211">
        <v>77139</v>
      </c>
      <c r="K11" s="470">
        <v>75471</v>
      </c>
      <c r="L11" s="470">
        <f t="shared" ref="L11:Q11" si="0">SUM(L7:L10)</f>
        <v>69912</v>
      </c>
      <c r="M11" s="470">
        <v>75914</v>
      </c>
      <c r="N11" s="211">
        <v>81298</v>
      </c>
      <c r="O11" s="211">
        <f t="shared" si="0"/>
        <v>0</v>
      </c>
      <c r="P11" s="211">
        <f t="shared" si="0"/>
        <v>0</v>
      </c>
      <c r="Q11" s="470">
        <f t="shared" si="0"/>
        <v>70405</v>
      </c>
      <c r="R11" s="470">
        <v>75506</v>
      </c>
      <c r="S11" s="211">
        <v>81050</v>
      </c>
      <c r="T11" s="149"/>
    </row>
    <row r="12" spans="1:20" ht="12" customHeight="1">
      <c r="A12" s="212"/>
      <c r="C12" s="42"/>
      <c r="D12" s="152"/>
      <c r="E12" s="152"/>
      <c r="F12" s="215"/>
      <c r="G12" s="152"/>
      <c r="H12" s="152"/>
      <c r="I12" s="152"/>
      <c r="J12" s="215"/>
      <c r="K12" s="152"/>
      <c r="L12" s="152"/>
      <c r="M12" s="152"/>
      <c r="N12" s="215"/>
      <c r="O12" s="152"/>
      <c r="Q12" s="152"/>
      <c r="R12" s="152"/>
      <c r="S12" s="215"/>
      <c r="T12" s="152"/>
    </row>
    <row r="13" spans="1:20" ht="12" customHeight="1">
      <c r="A13" s="208"/>
      <c r="C13" s="105" t="s">
        <v>229</v>
      </c>
      <c r="D13" s="152">
        <v>11317</v>
      </c>
      <c r="E13" s="152">
        <v>11479</v>
      </c>
      <c r="F13" s="215">
        <v>10924</v>
      </c>
      <c r="G13" s="152">
        <v>10768</v>
      </c>
      <c r="H13" s="152">
        <v>10480</v>
      </c>
      <c r="I13" s="152">
        <v>10281</v>
      </c>
      <c r="J13" s="215">
        <v>10155</v>
      </c>
      <c r="K13" s="152">
        <v>9942</v>
      </c>
      <c r="L13" s="152">
        <v>9857</v>
      </c>
      <c r="M13" s="152">
        <v>10039</v>
      </c>
      <c r="N13" s="215">
        <v>9482</v>
      </c>
      <c r="O13" s="152"/>
      <c r="Q13" s="152">
        <v>9817</v>
      </c>
      <c r="R13" s="152">
        <v>9981</v>
      </c>
      <c r="S13" s="215">
        <v>9420</v>
      </c>
      <c r="T13" s="152"/>
    </row>
    <row r="14" spans="1:20" ht="12" customHeight="1">
      <c r="A14" s="208"/>
      <c r="C14" s="88" t="s">
        <v>232</v>
      </c>
      <c r="D14" s="151">
        <v>10856</v>
      </c>
      <c r="E14" s="151">
        <v>11269</v>
      </c>
      <c r="F14" s="214">
        <v>10671</v>
      </c>
      <c r="G14" s="151">
        <v>10879</v>
      </c>
      <c r="H14" s="151">
        <v>10783</v>
      </c>
      <c r="I14" s="151">
        <v>10962</v>
      </c>
      <c r="J14" s="214">
        <v>11047</v>
      </c>
      <c r="K14" s="151">
        <v>11203</v>
      </c>
      <c r="L14" s="151">
        <v>11840</v>
      </c>
      <c r="M14" s="151">
        <v>11510</v>
      </c>
      <c r="N14" s="214">
        <v>11628</v>
      </c>
      <c r="O14" s="151"/>
      <c r="Q14" s="151">
        <v>11664</v>
      </c>
      <c r="R14" s="151">
        <v>11280</v>
      </c>
      <c r="S14" s="214">
        <v>11364</v>
      </c>
      <c r="T14" s="151"/>
    </row>
    <row r="15" spans="1:20" ht="12" customHeight="1">
      <c r="A15" s="208"/>
      <c r="C15" s="88" t="s">
        <v>92</v>
      </c>
      <c r="D15" s="151">
        <v>9475</v>
      </c>
      <c r="E15" s="151">
        <v>9929</v>
      </c>
      <c r="F15" s="214">
        <v>9650</v>
      </c>
      <c r="G15" s="151">
        <v>9779</v>
      </c>
      <c r="H15" s="151">
        <v>10296</v>
      </c>
      <c r="I15" s="151">
        <v>10433</v>
      </c>
      <c r="J15" s="214">
        <v>10544</v>
      </c>
      <c r="K15" s="151">
        <v>10525</v>
      </c>
      <c r="L15" s="151">
        <v>11175</v>
      </c>
      <c r="M15" s="151">
        <v>10803</v>
      </c>
      <c r="N15" s="214">
        <v>10807</v>
      </c>
      <c r="O15" s="151"/>
      <c r="Q15" s="151">
        <v>11058</v>
      </c>
      <c r="R15" s="151">
        <v>10648</v>
      </c>
      <c r="S15" s="214">
        <v>10616</v>
      </c>
      <c r="T15" s="151"/>
    </row>
    <row r="16" spans="1:20" ht="12" customHeight="1">
      <c r="A16" s="208"/>
      <c r="C16" s="105" t="s">
        <v>149</v>
      </c>
      <c r="D16" s="151">
        <v>1192</v>
      </c>
      <c r="E16" s="151">
        <v>873</v>
      </c>
      <c r="F16" s="214">
        <v>787</v>
      </c>
      <c r="G16" s="151">
        <v>1953</v>
      </c>
      <c r="H16" s="151">
        <v>1820</v>
      </c>
      <c r="I16" s="151">
        <v>1332</v>
      </c>
      <c r="J16" s="214">
        <v>1587</v>
      </c>
      <c r="K16" s="151">
        <v>4115</v>
      </c>
      <c r="L16" s="151">
        <v>3169</v>
      </c>
      <c r="M16" s="151">
        <v>3182</v>
      </c>
      <c r="N16" s="214">
        <v>2897</v>
      </c>
      <c r="O16" s="151"/>
      <c r="Q16" s="151">
        <v>3975</v>
      </c>
      <c r="R16" s="151">
        <v>4007</v>
      </c>
      <c r="S16" s="214">
        <v>3611</v>
      </c>
      <c r="T16" s="151"/>
    </row>
    <row r="17" spans="1:20" ht="12" customHeight="1">
      <c r="A17" s="208"/>
      <c r="C17" s="43" t="s">
        <v>8</v>
      </c>
      <c r="D17" s="151">
        <v>10252</v>
      </c>
      <c r="E17" s="151">
        <v>10557</v>
      </c>
      <c r="F17" s="214">
        <v>10284</v>
      </c>
      <c r="G17" s="151">
        <v>10235</v>
      </c>
      <c r="H17" s="151">
        <v>9307</v>
      </c>
      <c r="I17" s="151">
        <v>10335</v>
      </c>
      <c r="J17" s="214">
        <v>10775</v>
      </c>
      <c r="K17" s="151">
        <v>10799</v>
      </c>
      <c r="L17" s="151">
        <v>10396</v>
      </c>
      <c r="M17" s="151">
        <v>10368</v>
      </c>
      <c r="N17" s="214">
        <v>10032</v>
      </c>
      <c r="O17" s="151"/>
      <c r="Q17" s="151">
        <v>10421</v>
      </c>
      <c r="R17" s="151">
        <v>10396</v>
      </c>
      <c r="S17" s="214">
        <v>10058</v>
      </c>
      <c r="T17" s="151"/>
    </row>
    <row r="18" spans="1:20" ht="12" customHeight="1">
      <c r="A18" s="212"/>
      <c r="B18" s="106" t="s">
        <v>96</v>
      </c>
      <c r="D18" s="149">
        <v>43092</v>
      </c>
      <c r="E18" s="149">
        <v>44107</v>
      </c>
      <c r="F18" s="211">
        <v>42316</v>
      </c>
      <c r="G18" s="149">
        <v>43614</v>
      </c>
      <c r="H18" s="149">
        <v>42686</v>
      </c>
      <c r="I18" s="149">
        <v>43343</v>
      </c>
      <c r="J18" s="211">
        <v>44108</v>
      </c>
      <c r="K18" s="149">
        <v>46584</v>
      </c>
      <c r="L18" s="149">
        <f t="shared" ref="L18" si="1">SUM(L13:L17)</f>
        <v>46437</v>
      </c>
      <c r="M18" s="149">
        <v>45902</v>
      </c>
      <c r="N18" s="211">
        <v>44846</v>
      </c>
      <c r="O18" s="149"/>
      <c r="Q18" s="149">
        <f>SUM(Q13:Q17)</f>
        <v>46935</v>
      </c>
      <c r="R18" s="149">
        <v>46312</v>
      </c>
      <c r="S18" s="211">
        <v>45069</v>
      </c>
      <c r="T18" s="149"/>
    </row>
    <row r="19" spans="1:20" ht="12" customHeight="1">
      <c r="A19" s="212"/>
      <c r="B19" s="106"/>
      <c r="D19" s="149"/>
      <c r="E19" s="149"/>
      <c r="F19" s="211"/>
      <c r="G19" s="149"/>
      <c r="H19" s="149"/>
      <c r="I19" s="149"/>
      <c r="J19" s="211"/>
      <c r="K19" s="149"/>
      <c r="L19" s="149"/>
      <c r="M19" s="149"/>
      <c r="N19" s="211"/>
      <c r="O19" s="149"/>
      <c r="Q19" s="149"/>
      <c r="R19" s="149"/>
      <c r="S19" s="211"/>
      <c r="T19" s="149"/>
    </row>
    <row r="20" spans="1:20" ht="12" customHeight="1">
      <c r="A20" s="212"/>
      <c r="B20" s="106" t="s">
        <v>97</v>
      </c>
      <c r="D20" s="149">
        <v>15144</v>
      </c>
      <c r="E20" s="149">
        <v>13112</v>
      </c>
      <c r="F20" s="211">
        <v>14749</v>
      </c>
      <c r="G20" s="149">
        <v>22486</v>
      </c>
      <c r="H20" s="149">
        <v>16938</v>
      </c>
      <c r="I20" s="149">
        <v>24139</v>
      </c>
      <c r="J20" s="211">
        <v>19314</v>
      </c>
      <c r="K20" s="149">
        <v>26021</v>
      </c>
      <c r="L20" s="149">
        <v>20543</v>
      </c>
      <c r="M20" s="149">
        <v>32885</v>
      </c>
      <c r="N20" s="211">
        <v>23001</v>
      </c>
      <c r="O20" s="149"/>
      <c r="Q20" s="149">
        <v>20543</v>
      </c>
      <c r="R20" s="149">
        <v>32885</v>
      </c>
      <c r="S20" s="211">
        <v>23001</v>
      </c>
      <c r="T20" s="149"/>
    </row>
    <row r="21" spans="1:20" ht="12" customHeight="1">
      <c r="A21" s="208"/>
      <c r="B21" s="42"/>
      <c r="D21" s="151"/>
      <c r="E21" s="151"/>
      <c r="F21" s="214"/>
      <c r="G21" s="151"/>
      <c r="H21" s="151"/>
      <c r="I21" s="151"/>
      <c r="J21" s="214"/>
      <c r="K21" s="151"/>
      <c r="L21" s="151"/>
      <c r="M21" s="151"/>
      <c r="N21" s="214"/>
      <c r="O21" s="151"/>
      <c r="Q21" s="151"/>
      <c r="R21" s="151"/>
      <c r="S21" s="214"/>
      <c r="T21" s="151"/>
    </row>
    <row r="22" spans="1:20" ht="12" customHeight="1">
      <c r="A22" s="212"/>
      <c r="B22" s="106" t="s">
        <v>128</v>
      </c>
      <c r="D22" s="149">
        <v>2313</v>
      </c>
      <c r="E22" s="149">
        <v>1490</v>
      </c>
      <c r="F22" s="211">
        <v>1459</v>
      </c>
      <c r="G22" s="149">
        <v>1516</v>
      </c>
      <c r="H22" s="149">
        <v>1580</v>
      </c>
      <c r="I22" s="149">
        <v>1347</v>
      </c>
      <c r="J22" s="211">
        <v>1347</v>
      </c>
      <c r="K22" s="149">
        <v>328</v>
      </c>
      <c r="L22" s="149">
        <v>0</v>
      </c>
      <c r="M22" s="149">
        <v>0</v>
      </c>
      <c r="N22" s="211">
        <v>0</v>
      </c>
      <c r="O22" s="149"/>
      <c r="Q22" s="149">
        <v>0</v>
      </c>
      <c r="R22" s="149">
        <v>0</v>
      </c>
      <c r="S22" s="211">
        <v>0</v>
      </c>
      <c r="T22" s="149"/>
    </row>
    <row r="23" spans="1:20" ht="12" customHeight="1">
      <c r="A23" s="208"/>
      <c r="B23" s="107"/>
      <c r="D23" s="151"/>
      <c r="E23" s="151"/>
      <c r="F23" s="214"/>
      <c r="G23" s="151"/>
      <c r="H23" s="151"/>
      <c r="I23" s="151"/>
      <c r="J23" s="214"/>
      <c r="K23" s="151"/>
      <c r="L23" s="151"/>
      <c r="M23" s="151"/>
      <c r="N23" s="214"/>
      <c r="O23" s="151"/>
      <c r="Q23" s="151"/>
      <c r="R23" s="151"/>
      <c r="S23" s="214"/>
      <c r="T23" s="151"/>
    </row>
    <row r="24" spans="1:20" ht="12" customHeight="1">
      <c r="A24" s="216" t="s">
        <v>94</v>
      </c>
      <c r="B24" s="108"/>
      <c r="C24" s="109"/>
      <c r="D24" s="110">
        <v>125799</v>
      </c>
      <c r="E24" s="110">
        <v>127736</v>
      </c>
      <c r="F24" s="217">
        <v>128972</v>
      </c>
      <c r="G24" s="110">
        <v>138487</v>
      </c>
      <c r="H24" s="110">
        <v>128126</v>
      </c>
      <c r="I24" s="110">
        <v>140810</v>
      </c>
      <c r="J24" s="217">
        <v>141908</v>
      </c>
      <c r="K24" s="110">
        <v>148404</v>
      </c>
      <c r="L24" s="110">
        <f>SUM(L11+L18+L20+L22)</f>
        <v>136892</v>
      </c>
      <c r="M24" s="110">
        <v>154701</v>
      </c>
      <c r="N24" s="217">
        <v>149145</v>
      </c>
      <c r="O24" s="110"/>
      <c r="Q24" s="110">
        <f>SUM(Q11+Q18+Q20+Q22)</f>
        <v>137883</v>
      </c>
      <c r="R24" s="110">
        <v>154703</v>
      </c>
      <c r="S24" s="217">
        <v>149120</v>
      </c>
      <c r="T24" s="110"/>
    </row>
    <row r="25" spans="1:20" ht="12" customHeight="1">
      <c r="A25" s="208"/>
      <c r="B25" s="42"/>
      <c r="D25" s="453"/>
      <c r="E25" s="453"/>
      <c r="F25" s="214"/>
      <c r="G25" s="453"/>
      <c r="H25" s="453"/>
      <c r="I25" s="453"/>
      <c r="J25" s="214"/>
      <c r="K25" s="453"/>
      <c r="L25" s="453"/>
      <c r="M25" s="453"/>
      <c r="N25" s="214"/>
      <c r="O25" s="453"/>
      <c r="Q25" s="453"/>
      <c r="R25" s="453"/>
      <c r="S25" s="214"/>
      <c r="T25" s="453"/>
    </row>
    <row r="26" spans="1:20" ht="12" customHeight="1">
      <c r="A26" s="216" t="s">
        <v>12</v>
      </c>
      <c r="B26" s="108"/>
      <c r="C26" s="109"/>
      <c r="D26" s="110">
        <v>-45724</v>
      </c>
      <c r="E26" s="110">
        <v>-44331</v>
      </c>
      <c r="F26" s="217">
        <v>-47210</v>
      </c>
      <c r="G26" s="110">
        <v>-58779</v>
      </c>
      <c r="H26" s="110">
        <v>-49314</v>
      </c>
      <c r="I26" s="110">
        <v>-58804</v>
      </c>
      <c r="J26" s="217">
        <v>-54464</v>
      </c>
      <c r="K26" s="110">
        <v>-67512</v>
      </c>
      <c r="L26" s="110">
        <v>-55390</v>
      </c>
      <c r="M26" s="110">
        <v>-70875</v>
      </c>
      <c r="N26" s="217">
        <v>-65448</v>
      </c>
      <c r="O26" s="110"/>
      <c r="Q26" s="110">
        <v>-55744</v>
      </c>
      <c r="R26" s="110">
        <v>-71364</v>
      </c>
      <c r="S26" s="217">
        <v>-65829</v>
      </c>
      <c r="T26" s="110"/>
    </row>
    <row r="27" spans="1:20" ht="12" customHeight="1">
      <c r="A27" s="208"/>
      <c r="B27" s="42"/>
      <c r="D27" s="453"/>
      <c r="E27" s="453"/>
      <c r="F27" s="214"/>
      <c r="G27" s="453"/>
      <c r="H27" s="453"/>
      <c r="I27" s="453"/>
      <c r="J27" s="214"/>
      <c r="K27" s="453"/>
      <c r="L27" s="453"/>
      <c r="M27" s="453"/>
      <c r="N27" s="214"/>
      <c r="O27" s="453"/>
      <c r="Q27" s="453"/>
      <c r="R27" s="453"/>
      <c r="S27" s="214"/>
      <c r="T27" s="453"/>
    </row>
    <row r="28" spans="1:20" ht="12" customHeight="1">
      <c r="A28" s="216" t="s">
        <v>150</v>
      </c>
      <c r="B28" s="108"/>
      <c r="C28" s="109"/>
      <c r="D28" s="110">
        <v>80075</v>
      </c>
      <c r="E28" s="110">
        <v>83405</v>
      </c>
      <c r="F28" s="217">
        <v>81762</v>
      </c>
      <c r="G28" s="110">
        <v>79708</v>
      </c>
      <c r="H28" s="110">
        <v>78812</v>
      </c>
      <c r="I28" s="110">
        <f>I24+I26</f>
        <v>82006</v>
      </c>
      <c r="J28" s="217">
        <v>87444</v>
      </c>
      <c r="K28" s="110">
        <v>80892</v>
      </c>
      <c r="L28" s="110">
        <f>SUM(L24:L26)</f>
        <v>81502</v>
      </c>
      <c r="M28" s="110">
        <v>83826</v>
      </c>
      <c r="N28" s="217">
        <v>83697</v>
      </c>
      <c r="O28" s="110"/>
      <c r="Q28" s="110">
        <f>SUM(Q24:Q26)</f>
        <v>82139</v>
      </c>
      <c r="R28" s="110">
        <v>83339</v>
      </c>
      <c r="S28" s="217">
        <v>83291</v>
      </c>
      <c r="T28" s="110"/>
    </row>
    <row r="29" spans="1:20" ht="12" customHeight="1">
      <c r="A29" s="212"/>
      <c r="B29" s="111"/>
      <c r="C29" s="91" t="s">
        <v>142</v>
      </c>
      <c r="D29" s="453">
        <v>-7265</v>
      </c>
      <c r="E29" s="453">
        <v>0</v>
      </c>
      <c r="F29" s="214">
        <v>0</v>
      </c>
      <c r="G29" s="453">
        <v>0</v>
      </c>
      <c r="H29" s="453">
        <v>-7418</v>
      </c>
      <c r="I29" s="453">
        <v>0</v>
      </c>
      <c r="J29" s="214">
        <v>0</v>
      </c>
      <c r="K29" s="453">
        <v>0</v>
      </c>
      <c r="L29" s="453">
        <v>-7159</v>
      </c>
      <c r="M29" s="453">
        <v>0</v>
      </c>
      <c r="N29" s="214">
        <v>0</v>
      </c>
      <c r="O29" s="453"/>
      <c r="Q29" s="453">
        <v>-7159</v>
      </c>
      <c r="R29" s="453">
        <v>0</v>
      </c>
      <c r="S29" s="214">
        <v>0</v>
      </c>
      <c r="T29" s="453"/>
    </row>
    <row r="30" spans="1:20" ht="12" customHeight="1">
      <c r="A30" s="212"/>
      <c r="B30" s="111"/>
      <c r="C30" s="218" t="s">
        <v>151</v>
      </c>
      <c r="D30" s="151">
        <v>-31560</v>
      </c>
      <c r="E30" s="151">
        <v>-38459</v>
      </c>
      <c r="F30" s="466">
        <v>-36627</v>
      </c>
      <c r="G30" s="151">
        <f>'[1]MT-HU P&amp;L QoQ'!$O$35+'[1]MT-HU P&amp;L QoQ'!$O$37+'[1]MT-HU P&amp;L QoQ'!$O$38</f>
        <v>-42119</v>
      </c>
      <c r="H30" s="151">
        <v>-38301</v>
      </c>
      <c r="I30" s="151">
        <v>-38956</v>
      </c>
      <c r="J30" s="466">
        <v>-36444</v>
      </c>
      <c r="K30" s="151">
        <v>-43067</v>
      </c>
      <c r="L30" s="151">
        <v>-37734</v>
      </c>
      <c r="M30" s="151">
        <v>-38468</v>
      </c>
      <c r="N30" s="466">
        <v>36445</v>
      </c>
      <c r="O30" s="151"/>
      <c r="P30" s="464"/>
      <c r="Q30" s="151">
        <v>-37741</v>
      </c>
      <c r="R30" s="151">
        <v>-38592</v>
      </c>
      <c r="S30" s="466">
        <v>36498</v>
      </c>
      <c r="T30" s="151"/>
    </row>
    <row r="31" spans="1:20" ht="12" customHeight="1">
      <c r="A31" s="216" t="s">
        <v>1</v>
      </c>
      <c r="B31" s="108"/>
      <c r="C31" s="44"/>
      <c r="D31" s="110">
        <v>41250</v>
      </c>
      <c r="E31" s="110">
        <v>44946</v>
      </c>
      <c r="F31" s="217">
        <v>45135</v>
      </c>
      <c r="G31" s="110">
        <v>37589</v>
      </c>
      <c r="H31" s="110">
        <f>SUM(H28:H30)</f>
        <v>33093</v>
      </c>
      <c r="I31" s="110">
        <f>I28+I29+I30</f>
        <v>43050</v>
      </c>
      <c r="J31" s="217">
        <v>51000</v>
      </c>
      <c r="K31" s="110">
        <v>37825</v>
      </c>
      <c r="L31" s="110">
        <f>SUM(L28:L30)</f>
        <v>36609</v>
      </c>
      <c r="M31" s="110">
        <v>45358</v>
      </c>
      <c r="N31" s="217">
        <v>47252</v>
      </c>
      <c r="O31" s="110"/>
      <c r="P31" s="464"/>
      <c r="Q31" s="110">
        <f>SUM(Q28:Q30)</f>
        <v>37239</v>
      </c>
      <c r="R31" s="110">
        <v>44747</v>
      </c>
      <c r="S31" s="217">
        <v>46793</v>
      </c>
      <c r="T31" s="110"/>
    </row>
    <row r="32" spans="1:20" ht="12" customHeight="1">
      <c r="A32" s="222" t="s">
        <v>95</v>
      </c>
      <c r="B32" s="112"/>
      <c r="C32" s="66"/>
      <c r="D32" s="454">
        <v>10207</v>
      </c>
      <c r="E32" s="454">
        <v>21030</v>
      </c>
      <c r="F32" s="490">
        <v>19835</v>
      </c>
      <c r="G32" s="454">
        <v>36500</v>
      </c>
      <c r="H32" s="454">
        <v>14636</v>
      </c>
      <c r="I32" s="454">
        <v>19028</v>
      </c>
      <c r="J32" s="490">
        <v>17017</v>
      </c>
      <c r="K32" s="454">
        <v>23255</v>
      </c>
      <c r="L32" s="454"/>
      <c r="M32" s="454">
        <v>14699</v>
      </c>
      <c r="N32" s="492">
        <v>17491</v>
      </c>
      <c r="O32" s="491"/>
      <c r="Q32" s="454">
        <v>13371</v>
      </c>
      <c r="R32" s="454">
        <v>14699</v>
      </c>
      <c r="S32" s="492">
        <v>17491</v>
      </c>
      <c r="T32" s="491"/>
    </row>
    <row r="33" spans="1:20" ht="12" customHeight="1">
      <c r="A33" s="219"/>
      <c r="D33" s="151"/>
      <c r="E33" s="151"/>
      <c r="F33" s="214"/>
      <c r="G33" s="151"/>
      <c r="H33" s="151"/>
      <c r="I33" s="151"/>
      <c r="J33" s="214"/>
      <c r="K33" s="151"/>
      <c r="L33" s="151"/>
      <c r="M33" s="151"/>
      <c r="N33" s="214"/>
      <c r="O33" s="151"/>
      <c r="Q33" s="151"/>
      <c r="R33" s="151"/>
      <c r="S33" s="214"/>
      <c r="T33" s="151"/>
    </row>
    <row r="34" spans="1:20" ht="12" customHeight="1">
      <c r="A34" s="210" t="s">
        <v>98</v>
      </c>
      <c r="B34" s="107"/>
      <c r="D34" s="149"/>
      <c r="E34" s="149"/>
      <c r="F34" s="211"/>
      <c r="G34" s="149"/>
      <c r="H34" s="149"/>
      <c r="I34" s="149"/>
      <c r="J34" s="211"/>
      <c r="K34" s="149"/>
      <c r="L34" s="149"/>
      <c r="M34" s="149"/>
      <c r="N34" s="211"/>
      <c r="O34" s="149"/>
      <c r="Q34" s="149"/>
      <c r="R34" s="149"/>
      <c r="S34" s="211"/>
      <c r="T34" s="149"/>
    </row>
    <row r="35" spans="1:20" ht="12" customHeight="1">
      <c r="A35" s="219"/>
      <c r="B35" s="107"/>
      <c r="C35" s="111"/>
      <c r="D35" s="149"/>
      <c r="E35" s="149"/>
      <c r="F35" s="211"/>
      <c r="G35" s="149"/>
      <c r="H35" s="149"/>
      <c r="I35" s="149"/>
      <c r="J35" s="211"/>
      <c r="K35" s="149"/>
      <c r="L35" s="149"/>
      <c r="M35" s="149"/>
      <c r="N35" s="211"/>
      <c r="O35" s="149"/>
      <c r="Q35" s="149"/>
      <c r="R35" s="149"/>
      <c r="S35" s="211"/>
      <c r="T35" s="149"/>
    </row>
    <row r="36" spans="1:20" ht="12" customHeight="1">
      <c r="A36" s="213"/>
      <c r="B36" s="106"/>
      <c r="C36" s="105" t="s">
        <v>175</v>
      </c>
      <c r="D36" s="151">
        <v>4356</v>
      </c>
      <c r="E36" s="151">
        <v>4428</v>
      </c>
      <c r="F36" s="214">
        <v>5000</v>
      </c>
      <c r="G36" s="151">
        <v>4477</v>
      </c>
      <c r="H36" s="151">
        <v>4137</v>
      </c>
      <c r="I36" s="151">
        <v>4255</v>
      </c>
      <c r="J36" s="214">
        <v>4624</v>
      </c>
      <c r="K36" s="151">
        <v>4096</v>
      </c>
      <c r="L36" s="151">
        <v>4262</v>
      </c>
      <c r="M36" s="151">
        <v>4139</v>
      </c>
      <c r="N36" s="214">
        <v>4807</v>
      </c>
      <c r="O36" s="151"/>
      <c r="Q36" s="151">
        <v>3954</v>
      </c>
      <c r="R36" s="151">
        <v>3837</v>
      </c>
      <c r="S36" s="214">
        <v>4501</v>
      </c>
      <c r="T36" s="151"/>
    </row>
    <row r="37" spans="1:20">
      <c r="A37" s="213"/>
      <c r="B37" s="106"/>
      <c r="C37" s="105" t="s">
        <v>178</v>
      </c>
      <c r="D37" s="151">
        <v>1411</v>
      </c>
      <c r="E37" s="151">
        <v>1554</v>
      </c>
      <c r="F37" s="214">
        <v>1905</v>
      </c>
      <c r="G37" s="151">
        <v>1701</v>
      </c>
      <c r="H37" s="151">
        <v>1817</v>
      </c>
      <c r="I37" s="151">
        <v>1918</v>
      </c>
      <c r="J37" s="214">
        <v>2208</v>
      </c>
      <c r="K37" s="151">
        <v>1927</v>
      </c>
      <c r="L37" s="151">
        <v>2060</v>
      </c>
      <c r="M37" s="151">
        <v>2197</v>
      </c>
      <c r="N37" s="214">
        <v>2646</v>
      </c>
      <c r="O37" s="151"/>
      <c r="Q37" s="151">
        <v>1924</v>
      </c>
      <c r="R37" s="151">
        <v>2045</v>
      </c>
      <c r="S37" s="214">
        <v>2478</v>
      </c>
      <c r="T37" s="151"/>
    </row>
    <row r="38" spans="1:20" ht="12" customHeight="1">
      <c r="A38" s="213"/>
      <c r="B38" s="106"/>
      <c r="C38" s="105" t="s">
        <v>149</v>
      </c>
      <c r="D38" s="151">
        <v>922</v>
      </c>
      <c r="E38" s="151">
        <v>1014</v>
      </c>
      <c r="F38" s="214">
        <v>920</v>
      </c>
      <c r="G38" s="151">
        <v>1216</v>
      </c>
      <c r="H38" s="151">
        <v>1024</v>
      </c>
      <c r="I38" s="151">
        <v>1045</v>
      </c>
      <c r="J38" s="214">
        <v>990</v>
      </c>
      <c r="K38" s="151">
        <v>1400</v>
      </c>
      <c r="L38" s="151">
        <v>1212</v>
      </c>
      <c r="M38" s="151">
        <v>1176</v>
      </c>
      <c r="N38" s="214">
        <v>1052</v>
      </c>
      <c r="O38" s="151"/>
      <c r="Q38" s="151">
        <v>1757</v>
      </c>
      <c r="R38" s="151">
        <v>1689</v>
      </c>
      <c r="S38" s="214">
        <v>1539</v>
      </c>
      <c r="T38" s="151"/>
    </row>
    <row r="39" spans="1:20" ht="12" customHeight="1">
      <c r="A39" s="208"/>
      <c r="C39" s="105" t="s">
        <v>9</v>
      </c>
      <c r="D39" s="151">
        <v>348</v>
      </c>
      <c r="E39" s="151">
        <v>430</v>
      </c>
      <c r="F39" s="214">
        <v>542</v>
      </c>
      <c r="G39" s="151">
        <v>393</v>
      </c>
      <c r="H39" s="151">
        <v>350</v>
      </c>
      <c r="I39" s="151">
        <v>418</v>
      </c>
      <c r="J39" s="214">
        <v>572</v>
      </c>
      <c r="K39" s="151">
        <v>369</v>
      </c>
      <c r="L39" s="151">
        <v>232</v>
      </c>
      <c r="M39" s="151">
        <v>290</v>
      </c>
      <c r="N39" s="214">
        <v>397</v>
      </c>
      <c r="O39" s="151"/>
      <c r="Q39" s="151">
        <v>232</v>
      </c>
      <c r="R39" s="151">
        <v>290</v>
      </c>
      <c r="S39" s="214">
        <v>397</v>
      </c>
      <c r="T39" s="151"/>
    </row>
    <row r="40" spans="1:20" ht="12" customHeight="1">
      <c r="A40" s="212"/>
      <c r="B40" s="106" t="s">
        <v>93</v>
      </c>
      <c r="D40" s="470">
        <f>SUM(D36:D39)</f>
        <v>7037</v>
      </c>
      <c r="E40" s="470">
        <f t="shared" ref="E40:L40" si="2">SUM(E36:E39)</f>
        <v>7426</v>
      </c>
      <c r="F40" s="211">
        <f t="shared" si="2"/>
        <v>8367</v>
      </c>
      <c r="G40" s="470">
        <f t="shared" si="2"/>
        <v>7787</v>
      </c>
      <c r="H40" s="470">
        <f t="shared" si="2"/>
        <v>7328</v>
      </c>
      <c r="I40" s="470">
        <f t="shared" si="2"/>
        <v>7636</v>
      </c>
      <c r="J40" s="211">
        <f t="shared" si="2"/>
        <v>8394</v>
      </c>
      <c r="K40" s="470">
        <f t="shared" si="2"/>
        <v>7792</v>
      </c>
      <c r="L40" s="470">
        <f t="shared" si="2"/>
        <v>7766</v>
      </c>
      <c r="M40" s="470">
        <v>7802</v>
      </c>
      <c r="N40" s="211">
        <v>8902</v>
      </c>
      <c r="O40" s="149"/>
      <c r="Q40" s="470">
        <f>SUM(Q36:Q39)</f>
        <v>7867</v>
      </c>
      <c r="R40" s="470">
        <v>7861</v>
      </c>
      <c r="S40" s="211">
        <v>8915</v>
      </c>
      <c r="T40" s="149"/>
    </row>
    <row r="41" spans="1:20" ht="12" customHeight="1">
      <c r="A41" s="212"/>
      <c r="C41" s="42"/>
      <c r="D41" s="152"/>
      <c r="E41" s="152"/>
      <c r="F41" s="215"/>
      <c r="G41" s="152"/>
      <c r="H41" s="152"/>
      <c r="I41" s="152"/>
      <c r="J41" s="215"/>
      <c r="K41" s="152"/>
      <c r="L41" s="152"/>
      <c r="M41" s="152"/>
      <c r="N41" s="215"/>
      <c r="O41" s="152"/>
      <c r="Q41" s="152"/>
      <c r="R41" s="152"/>
      <c r="S41" s="215"/>
      <c r="T41" s="152"/>
    </row>
    <row r="42" spans="1:20" ht="12" customHeight="1">
      <c r="A42" s="208"/>
      <c r="C42" s="105" t="s">
        <v>229</v>
      </c>
      <c r="D42" s="152">
        <v>1406</v>
      </c>
      <c r="E42" s="152">
        <v>1394</v>
      </c>
      <c r="F42" s="214">
        <v>1353</v>
      </c>
      <c r="G42" s="152">
        <v>1534</v>
      </c>
      <c r="H42" s="152">
        <v>1274</v>
      </c>
      <c r="I42" s="152">
        <v>1248</v>
      </c>
      <c r="J42" s="214">
        <v>1236</v>
      </c>
      <c r="K42" s="152">
        <v>1361</v>
      </c>
      <c r="L42" s="152">
        <v>1205</v>
      </c>
      <c r="M42" s="152">
        <v>1216</v>
      </c>
      <c r="N42" s="214">
        <v>1479</v>
      </c>
      <c r="O42" s="152"/>
      <c r="Q42" s="152">
        <v>1198</v>
      </c>
      <c r="R42" s="152">
        <v>1171</v>
      </c>
      <c r="S42" s="214">
        <v>1450</v>
      </c>
      <c r="T42" s="152"/>
    </row>
    <row r="43" spans="1:20" ht="12" customHeight="1">
      <c r="A43" s="208"/>
      <c r="C43" s="88" t="s">
        <v>232</v>
      </c>
      <c r="D43" s="151">
        <v>1413</v>
      </c>
      <c r="E43" s="151">
        <v>1415</v>
      </c>
      <c r="F43" s="214">
        <v>1397</v>
      </c>
      <c r="G43" s="151">
        <v>1392</v>
      </c>
      <c r="H43" s="151">
        <v>1366</v>
      </c>
      <c r="I43" s="151">
        <v>1346</v>
      </c>
      <c r="J43" s="214">
        <v>1316</v>
      </c>
      <c r="K43" s="151">
        <v>1311</v>
      </c>
      <c r="L43" s="151">
        <v>1300</v>
      </c>
      <c r="M43" s="151">
        <v>1343</v>
      </c>
      <c r="N43" s="214">
        <v>1412</v>
      </c>
      <c r="O43" s="151"/>
      <c r="Q43" s="151">
        <v>1271</v>
      </c>
      <c r="R43" s="151">
        <v>1308</v>
      </c>
      <c r="S43" s="214">
        <v>1374</v>
      </c>
      <c r="T43" s="151"/>
    </row>
    <row r="44" spans="1:20" ht="12" customHeight="1">
      <c r="A44" s="208"/>
      <c r="C44" s="88" t="s">
        <v>92</v>
      </c>
      <c r="D44" s="151">
        <v>723</v>
      </c>
      <c r="E44" s="151">
        <v>749</v>
      </c>
      <c r="F44" s="214">
        <v>765</v>
      </c>
      <c r="G44" s="151">
        <v>789</v>
      </c>
      <c r="H44" s="151">
        <v>806</v>
      </c>
      <c r="I44" s="151">
        <v>824</v>
      </c>
      <c r="J44" s="214">
        <v>858</v>
      </c>
      <c r="K44" s="151">
        <v>902</v>
      </c>
      <c r="L44" s="151">
        <v>943</v>
      </c>
      <c r="M44" s="151">
        <v>983</v>
      </c>
      <c r="N44" s="214">
        <v>1035</v>
      </c>
      <c r="O44" s="151"/>
      <c r="Q44" s="151">
        <v>916</v>
      </c>
      <c r="R44" s="151">
        <v>950</v>
      </c>
      <c r="S44" s="214">
        <v>1002</v>
      </c>
      <c r="T44" s="151"/>
    </row>
    <row r="45" spans="1:20" ht="12" customHeight="1">
      <c r="A45" s="208"/>
      <c r="C45" s="105" t="s">
        <v>149</v>
      </c>
      <c r="D45" s="151">
        <v>209</v>
      </c>
      <c r="E45" s="151">
        <v>141</v>
      </c>
      <c r="F45" s="214">
        <v>116</v>
      </c>
      <c r="G45" s="151">
        <v>151</v>
      </c>
      <c r="H45" s="151">
        <v>124</v>
      </c>
      <c r="I45" s="151">
        <v>82</v>
      </c>
      <c r="J45" s="214">
        <v>92</v>
      </c>
      <c r="K45" s="151">
        <v>102</v>
      </c>
      <c r="L45" s="151">
        <v>132</v>
      </c>
      <c r="M45" s="151">
        <v>71</v>
      </c>
      <c r="N45" s="214">
        <v>89</v>
      </c>
      <c r="O45" s="151"/>
      <c r="Q45" s="151">
        <v>125</v>
      </c>
      <c r="R45" s="151">
        <v>157</v>
      </c>
      <c r="S45" s="214">
        <v>8</v>
      </c>
      <c r="T45" s="151"/>
    </row>
    <row r="46" spans="1:20" ht="12" customHeight="1">
      <c r="A46" s="208"/>
      <c r="C46" s="43" t="s">
        <v>8</v>
      </c>
      <c r="D46" s="151">
        <v>1580</v>
      </c>
      <c r="E46" s="151">
        <v>1474</v>
      </c>
      <c r="F46" s="214">
        <v>1468</v>
      </c>
      <c r="G46" s="151">
        <v>1508</v>
      </c>
      <c r="H46" s="151">
        <v>1333</v>
      </c>
      <c r="I46" s="151">
        <v>1367</v>
      </c>
      <c r="J46" s="214">
        <v>1350</v>
      </c>
      <c r="K46" s="151">
        <v>1274</v>
      </c>
      <c r="L46" s="151">
        <v>1189</v>
      </c>
      <c r="M46" s="151">
        <v>1290</v>
      </c>
      <c r="N46" s="214">
        <v>1319</v>
      </c>
      <c r="O46" s="151"/>
      <c r="Q46" s="151">
        <v>1189</v>
      </c>
      <c r="R46" s="151">
        <v>1290</v>
      </c>
      <c r="S46" s="214">
        <v>1319</v>
      </c>
      <c r="T46" s="151"/>
    </row>
    <row r="47" spans="1:20" ht="12" customHeight="1">
      <c r="A47" s="212"/>
      <c r="B47" s="106" t="s">
        <v>96</v>
      </c>
      <c r="D47" s="470">
        <f>SUM(D42:D46)</f>
        <v>5331</v>
      </c>
      <c r="E47" s="470">
        <f t="shared" ref="E47:Q47" si="3">SUM(E42:E46)</f>
        <v>5173</v>
      </c>
      <c r="F47" s="211">
        <f t="shared" si="3"/>
        <v>5099</v>
      </c>
      <c r="G47" s="470">
        <f t="shared" si="3"/>
        <v>5374</v>
      </c>
      <c r="H47" s="470">
        <f t="shared" si="3"/>
        <v>4903</v>
      </c>
      <c r="I47" s="470">
        <f t="shared" si="3"/>
        <v>4867</v>
      </c>
      <c r="J47" s="211">
        <f t="shared" si="3"/>
        <v>4852</v>
      </c>
      <c r="K47" s="470">
        <f t="shared" si="3"/>
        <v>4950</v>
      </c>
      <c r="L47" s="470">
        <f t="shared" si="3"/>
        <v>4769</v>
      </c>
      <c r="M47" s="470">
        <v>4903</v>
      </c>
      <c r="N47" s="211">
        <v>5334</v>
      </c>
      <c r="O47" s="211">
        <f t="shared" si="3"/>
        <v>0</v>
      </c>
      <c r="P47" s="211">
        <f t="shared" si="3"/>
        <v>0</v>
      </c>
      <c r="Q47" s="470">
        <f t="shared" si="3"/>
        <v>4699</v>
      </c>
      <c r="R47" s="470">
        <v>4876</v>
      </c>
      <c r="S47" s="211">
        <v>5153</v>
      </c>
      <c r="T47" s="149"/>
    </row>
    <row r="48" spans="1:20" ht="12" customHeight="1">
      <c r="A48" s="212"/>
      <c r="B48" s="106"/>
      <c r="D48" s="149"/>
      <c r="E48" s="149"/>
      <c r="F48" s="211"/>
      <c r="G48" s="149"/>
      <c r="H48" s="149"/>
      <c r="I48" s="149"/>
      <c r="J48" s="211"/>
      <c r="K48" s="149"/>
      <c r="L48" s="149"/>
      <c r="M48" s="149"/>
      <c r="N48" s="211"/>
      <c r="O48" s="149"/>
      <c r="Q48" s="149"/>
      <c r="R48" s="149"/>
      <c r="S48" s="211"/>
      <c r="T48" s="149"/>
    </row>
    <row r="49" spans="1:20" ht="12" customHeight="1">
      <c r="A49" s="212"/>
      <c r="B49" s="106" t="s">
        <v>97</v>
      </c>
      <c r="D49" s="149">
        <v>236</v>
      </c>
      <c r="E49" s="149">
        <v>740</v>
      </c>
      <c r="F49" s="211">
        <v>511</v>
      </c>
      <c r="G49" s="149">
        <v>333</v>
      </c>
      <c r="H49" s="149">
        <v>191</v>
      </c>
      <c r="I49" s="149">
        <v>259</v>
      </c>
      <c r="J49" s="211">
        <v>276</v>
      </c>
      <c r="K49" s="149">
        <v>347</v>
      </c>
      <c r="L49" s="149">
        <v>214</v>
      </c>
      <c r="M49" s="149">
        <v>355</v>
      </c>
      <c r="N49" s="211">
        <v>465</v>
      </c>
      <c r="O49" s="149"/>
      <c r="Q49" s="149">
        <v>214</v>
      </c>
      <c r="R49" s="149">
        <v>355</v>
      </c>
      <c r="S49" s="211">
        <v>465</v>
      </c>
      <c r="T49" s="149"/>
    </row>
    <row r="50" spans="1:20" ht="12" customHeight="1">
      <c r="A50" s="220"/>
      <c r="B50" s="107"/>
      <c r="C50" s="111"/>
      <c r="D50" s="149"/>
      <c r="E50" s="149"/>
      <c r="F50" s="211"/>
      <c r="G50" s="149"/>
      <c r="H50" s="149"/>
      <c r="I50" s="149"/>
      <c r="J50" s="211"/>
      <c r="K50" s="149"/>
      <c r="L50" s="149"/>
      <c r="M50" s="149"/>
      <c r="N50" s="211"/>
      <c r="O50" s="149"/>
      <c r="Q50" s="149"/>
      <c r="R50" s="149"/>
      <c r="S50" s="211"/>
      <c r="T50" s="149"/>
    </row>
    <row r="51" spans="1:20" ht="12" customHeight="1">
      <c r="A51" s="216" t="s">
        <v>94</v>
      </c>
      <c r="B51" s="116"/>
      <c r="C51" s="109"/>
      <c r="D51" s="110">
        <v>12604</v>
      </c>
      <c r="E51" s="110">
        <v>13339</v>
      </c>
      <c r="F51" s="217">
        <v>13977</v>
      </c>
      <c r="G51" s="110">
        <v>13494</v>
      </c>
      <c r="H51" s="110">
        <v>12422</v>
      </c>
      <c r="I51" s="110">
        <f>I49+I47+I40</f>
        <v>12762</v>
      </c>
      <c r="J51" s="217">
        <v>13522</v>
      </c>
      <c r="K51" s="110">
        <v>13089</v>
      </c>
      <c r="L51" s="110">
        <f>SUM(L40+L47+L49)</f>
        <v>12749</v>
      </c>
      <c r="M51" s="110">
        <v>13060</v>
      </c>
      <c r="N51" s="217">
        <v>14701</v>
      </c>
      <c r="O51" s="110"/>
      <c r="Q51" s="110">
        <f>SUM(Q40+Q47+Q49)</f>
        <v>12780</v>
      </c>
      <c r="R51" s="110">
        <v>13092</v>
      </c>
      <c r="S51" s="217">
        <v>14533</v>
      </c>
      <c r="T51" s="110"/>
    </row>
    <row r="52" spans="1:20" ht="12" customHeight="1">
      <c r="A52" s="208"/>
      <c r="B52" s="42"/>
      <c r="D52" s="453"/>
      <c r="E52" s="453"/>
      <c r="F52" s="214"/>
      <c r="G52" s="453"/>
      <c r="H52" s="453"/>
      <c r="I52" s="453"/>
      <c r="J52" s="214"/>
      <c r="K52" s="453"/>
      <c r="L52" s="453"/>
      <c r="M52" s="453"/>
      <c r="N52" s="214"/>
      <c r="O52" s="453"/>
      <c r="Q52" s="453"/>
      <c r="R52" s="453"/>
      <c r="S52" s="214"/>
      <c r="T52" s="453"/>
    </row>
    <row r="53" spans="1:20" ht="12" customHeight="1">
      <c r="A53" s="216" t="s">
        <v>12</v>
      </c>
      <c r="B53" s="108"/>
      <c r="C53" s="109"/>
      <c r="D53" s="110">
        <v>-4000</v>
      </c>
      <c r="E53" s="110">
        <v>-4516</v>
      </c>
      <c r="F53" s="217">
        <v>-3967</v>
      </c>
      <c r="G53" s="110">
        <v>-4095</v>
      </c>
      <c r="H53" s="110">
        <v>-3656</v>
      </c>
      <c r="I53" s="110">
        <v>-3915</v>
      </c>
      <c r="J53" s="217">
        <v>-3644</v>
      </c>
      <c r="K53" s="110">
        <v>-4623</v>
      </c>
      <c r="L53" s="110">
        <v>-3717</v>
      </c>
      <c r="M53" s="110">
        <v>-3769</v>
      </c>
      <c r="N53" s="217">
        <v>-4243</v>
      </c>
      <c r="O53" s="110"/>
      <c r="Q53" s="110">
        <v>-3769</v>
      </c>
      <c r="R53" s="110">
        <v>-3824</v>
      </c>
      <c r="S53" s="217">
        <v>-4292</v>
      </c>
      <c r="T53" s="110"/>
    </row>
    <row r="54" spans="1:20" ht="12" customHeight="1">
      <c r="A54" s="208"/>
      <c r="B54" s="42"/>
      <c r="D54" s="453"/>
      <c r="E54" s="453"/>
      <c r="F54" s="214"/>
      <c r="G54" s="453"/>
      <c r="H54" s="453"/>
      <c r="I54" s="453"/>
      <c r="J54" s="214"/>
      <c r="K54" s="453"/>
      <c r="L54" s="453"/>
      <c r="M54" s="453"/>
      <c r="N54" s="214"/>
      <c r="O54" s="453"/>
      <c r="Q54" s="453"/>
      <c r="R54" s="453"/>
      <c r="S54" s="214"/>
      <c r="T54" s="453"/>
    </row>
    <row r="55" spans="1:20" ht="12" customHeight="1">
      <c r="A55" s="216" t="s">
        <v>150</v>
      </c>
      <c r="B55" s="108"/>
      <c r="C55" s="109"/>
      <c r="D55" s="110">
        <v>8604</v>
      </c>
      <c r="E55" s="110">
        <v>8823</v>
      </c>
      <c r="F55" s="217">
        <v>10010</v>
      </c>
      <c r="G55" s="110">
        <v>9399</v>
      </c>
      <c r="H55" s="110">
        <v>8766</v>
      </c>
      <c r="I55" s="110">
        <v>8847</v>
      </c>
      <c r="J55" s="217">
        <v>9878</v>
      </c>
      <c r="K55" s="110">
        <v>8466</v>
      </c>
      <c r="L55" s="110">
        <f>SUM(L51:L53)</f>
        <v>9032</v>
      </c>
      <c r="M55" s="110">
        <v>9291</v>
      </c>
      <c r="N55" s="217">
        <v>10458</v>
      </c>
      <c r="O55" s="110"/>
      <c r="Q55" s="110">
        <f>SUM(Q51:Q53)</f>
        <v>9011</v>
      </c>
      <c r="R55" s="110">
        <v>9268</v>
      </c>
      <c r="S55" s="217">
        <v>10241</v>
      </c>
      <c r="T55" s="110"/>
    </row>
    <row r="56" spans="1:20" ht="12" customHeight="1">
      <c r="A56" s="221"/>
      <c r="B56" s="111"/>
      <c r="C56" s="456" t="s">
        <v>151</v>
      </c>
      <c r="D56" s="453">
        <v>-3725</v>
      </c>
      <c r="E56" s="453">
        <v>-5164.0000000000009</v>
      </c>
      <c r="F56" s="466">
        <v>-4065</v>
      </c>
      <c r="G56" s="453">
        <f>SUM('[1]Maktel P&amp;L QoQ'!$O$33:$O$35)</f>
        <v>-4720</v>
      </c>
      <c r="H56" s="453">
        <v>-3988</v>
      </c>
      <c r="I56" s="453">
        <v>-4041</v>
      </c>
      <c r="J56" s="466">
        <v>-3668</v>
      </c>
      <c r="K56" s="453">
        <v>-4035</v>
      </c>
      <c r="L56" s="453">
        <v>-3730</v>
      </c>
      <c r="M56" s="453">
        <v>-3668</v>
      </c>
      <c r="N56" s="466">
        <v>4113</v>
      </c>
      <c r="O56" s="453"/>
      <c r="P56" s="464"/>
      <c r="Q56" s="453">
        <v>-3710</v>
      </c>
      <c r="R56" s="453">
        <v>-3706</v>
      </c>
      <c r="S56" s="466">
        <v>4088</v>
      </c>
      <c r="T56" s="453"/>
    </row>
    <row r="57" spans="1:20" ht="12" customHeight="1">
      <c r="A57" s="216" t="s">
        <v>1</v>
      </c>
      <c r="B57" s="116"/>
      <c r="C57" s="109"/>
      <c r="D57" s="110">
        <v>4879</v>
      </c>
      <c r="E57" s="110">
        <v>3658.9999999999991</v>
      </c>
      <c r="F57" s="467">
        <v>5945</v>
      </c>
      <c r="G57" s="110">
        <v>4679</v>
      </c>
      <c r="H57" s="110">
        <v>4778</v>
      </c>
      <c r="I57" s="110">
        <f>SUM(I55:I56)</f>
        <v>4806</v>
      </c>
      <c r="J57" s="467">
        <v>6210</v>
      </c>
      <c r="K57" s="110">
        <v>4431</v>
      </c>
      <c r="L57" s="110">
        <f>SUM(L55:L56)</f>
        <v>5302</v>
      </c>
      <c r="M57" s="110">
        <v>5623</v>
      </c>
      <c r="N57" s="467">
        <v>6345</v>
      </c>
      <c r="O57" s="110"/>
      <c r="Q57" s="110">
        <f>SUM(Q55:Q56)</f>
        <v>5301</v>
      </c>
      <c r="R57" s="110">
        <v>5562</v>
      </c>
      <c r="S57" s="467">
        <v>6153</v>
      </c>
      <c r="T57" s="110"/>
    </row>
    <row r="58" spans="1:20" ht="12" customHeight="1">
      <c r="A58" s="350" t="s">
        <v>95</v>
      </c>
      <c r="B58" s="344"/>
      <c r="C58" s="343"/>
      <c r="D58" s="454">
        <v>893</v>
      </c>
      <c r="E58" s="454">
        <v>1457</v>
      </c>
      <c r="F58" s="490">
        <v>2278</v>
      </c>
      <c r="G58" s="454">
        <v>5678</v>
      </c>
      <c r="H58" s="454">
        <v>824</v>
      </c>
      <c r="I58" s="454">
        <v>3267</v>
      </c>
      <c r="J58" s="490">
        <v>1902</v>
      </c>
      <c r="K58" s="454">
        <v>6536</v>
      </c>
      <c r="L58" s="454"/>
      <c r="M58" s="454">
        <v>1686</v>
      </c>
      <c r="N58" s="492">
        <v>3518</v>
      </c>
      <c r="O58" s="491"/>
      <c r="Q58" s="454">
        <v>1133</v>
      </c>
      <c r="R58" s="454">
        <v>1686</v>
      </c>
      <c r="S58" s="492">
        <v>3518</v>
      </c>
      <c r="T58" s="491"/>
    </row>
    <row r="59" spans="1:20" ht="12" customHeight="1">
      <c r="A59" s="219"/>
      <c r="C59" s="280"/>
      <c r="D59" s="455"/>
      <c r="E59" s="455"/>
      <c r="F59" s="468"/>
      <c r="G59" s="455"/>
      <c r="H59" s="299"/>
      <c r="I59" s="455"/>
      <c r="J59" s="468"/>
      <c r="K59" s="455"/>
      <c r="L59" s="299"/>
      <c r="M59" s="455"/>
      <c r="N59" s="493"/>
      <c r="O59" s="455"/>
      <c r="Q59" s="299"/>
      <c r="R59" s="455"/>
      <c r="S59" s="493"/>
      <c r="T59" s="455"/>
    </row>
    <row r="60" spans="1:20" ht="12" customHeight="1">
      <c r="A60" s="340" t="s">
        <v>224</v>
      </c>
      <c r="C60" s="105"/>
      <c r="D60" s="341"/>
      <c r="E60" s="341"/>
      <c r="F60" s="342"/>
      <c r="G60" s="341"/>
      <c r="H60" s="341"/>
      <c r="I60" s="341"/>
      <c r="J60" s="342"/>
      <c r="K60" s="341"/>
      <c r="L60" s="341"/>
      <c r="M60" s="341"/>
      <c r="N60" s="342"/>
      <c r="O60" s="341"/>
      <c r="Q60" s="341"/>
      <c r="R60" s="341"/>
      <c r="S60" s="342"/>
      <c r="T60" s="341"/>
    </row>
    <row r="61" spans="1:20" ht="12" customHeight="1" thickBot="1">
      <c r="A61" s="345" t="s">
        <v>223</v>
      </c>
      <c r="B61" s="113"/>
      <c r="C61" s="42"/>
      <c r="D61" s="346">
        <v>5.0599999999999996</v>
      </c>
      <c r="E61" s="346">
        <v>5.0830000000000002</v>
      </c>
      <c r="F61" s="347">
        <v>5.0653564091450258</v>
      </c>
      <c r="G61" s="346">
        <v>5.04</v>
      </c>
      <c r="H61" s="346">
        <v>5.0199999999999996</v>
      </c>
      <c r="I61" s="346">
        <v>5.0199999999999996</v>
      </c>
      <c r="J61" s="347">
        <v>4.9800000000000004</v>
      </c>
      <c r="K61" s="346">
        <v>5.0599999999999996</v>
      </c>
      <c r="L61" s="346">
        <v>5.07</v>
      </c>
      <c r="M61" s="346">
        <v>5.16</v>
      </c>
      <c r="N61" s="347">
        <v>5.28</v>
      </c>
      <c r="O61" s="346"/>
      <c r="Q61" s="346">
        <v>5.07</v>
      </c>
      <c r="R61" s="346">
        <v>5.16</v>
      </c>
      <c r="S61" s="347">
        <v>5.28</v>
      </c>
      <c r="T61" s="346"/>
    </row>
    <row r="62" spans="1:20" ht="12" customHeight="1">
      <c r="A62" s="275"/>
      <c r="B62" s="348"/>
      <c r="C62" s="349"/>
      <c r="D62" s="272"/>
      <c r="E62" s="278"/>
      <c r="F62" s="278"/>
      <c r="G62" s="278"/>
      <c r="H62" s="272"/>
      <c r="I62" s="278"/>
      <c r="J62" s="278"/>
      <c r="K62" s="278"/>
      <c r="L62" s="272"/>
      <c r="M62" s="274"/>
      <c r="N62" s="274"/>
      <c r="O62" s="274"/>
      <c r="Q62" s="272"/>
      <c r="R62" s="274"/>
      <c r="S62" s="274"/>
      <c r="T62" s="274"/>
    </row>
    <row r="63" spans="1:20" ht="12" customHeight="1">
      <c r="A63" s="148"/>
      <c r="B63" s="148"/>
      <c r="C63" s="275"/>
      <c r="D63" s="272"/>
      <c r="E63" s="288"/>
      <c r="F63" s="288"/>
      <c r="G63" s="288"/>
      <c r="H63" s="272"/>
      <c r="I63" s="288"/>
      <c r="J63" s="288"/>
      <c r="K63" s="288"/>
      <c r="L63" s="272"/>
      <c r="M63" s="274"/>
      <c r="N63" s="274"/>
      <c r="O63" s="274"/>
      <c r="Q63" s="272"/>
      <c r="R63" s="274"/>
      <c r="S63" s="274"/>
      <c r="T63" s="274"/>
    </row>
    <row r="64" spans="1:20" ht="12" customHeight="1">
      <c r="A64" s="292"/>
      <c r="B64" s="283"/>
      <c r="C64" s="148"/>
      <c r="D64" s="271"/>
      <c r="E64" s="289"/>
      <c r="F64" s="289"/>
      <c r="G64" s="289"/>
      <c r="H64" s="271"/>
      <c r="I64" s="289"/>
      <c r="J64" s="289"/>
      <c r="K64" s="289"/>
      <c r="L64" s="271"/>
      <c r="M64" s="274"/>
      <c r="N64" s="274"/>
      <c r="O64" s="274"/>
      <c r="Q64" s="271"/>
      <c r="R64" s="274"/>
      <c r="S64" s="274"/>
      <c r="T64" s="274"/>
    </row>
    <row r="65" spans="1:20" ht="12" customHeight="1">
      <c r="A65" s="292"/>
      <c r="B65" s="148"/>
      <c r="C65" s="292"/>
      <c r="D65" s="299"/>
      <c r="E65" s="288"/>
      <c r="F65" s="288"/>
      <c r="G65" s="288"/>
      <c r="H65" s="299"/>
      <c r="I65" s="288"/>
      <c r="J65" s="288"/>
      <c r="K65" s="288"/>
      <c r="L65" s="299"/>
      <c r="M65" s="281"/>
      <c r="N65" s="281"/>
      <c r="O65" s="281"/>
      <c r="Q65" s="299"/>
      <c r="R65" s="281"/>
      <c r="S65" s="281"/>
      <c r="T65" s="281"/>
    </row>
    <row r="66" spans="1:20" ht="12" customHeight="1">
      <c r="A66" s="148"/>
      <c r="B66" s="148"/>
      <c r="C66" s="275"/>
      <c r="D66" s="271"/>
      <c r="E66" s="288"/>
      <c r="F66" s="288"/>
      <c r="G66" s="288"/>
      <c r="H66" s="271"/>
      <c r="I66" s="288"/>
      <c r="J66" s="288"/>
      <c r="K66" s="288"/>
      <c r="L66" s="271"/>
      <c r="M66" s="295"/>
      <c r="N66" s="295"/>
      <c r="O66" s="295"/>
      <c r="Q66" s="271"/>
      <c r="R66" s="295"/>
      <c r="S66" s="295"/>
      <c r="T66" s="295"/>
    </row>
    <row r="67" spans="1:20" ht="12" customHeight="1">
      <c r="A67" s="148"/>
      <c r="B67" s="148"/>
      <c r="C67" s="148"/>
      <c r="D67" s="271"/>
      <c r="E67" s="278"/>
      <c r="F67" s="278"/>
      <c r="G67" s="278"/>
      <c r="H67" s="271"/>
      <c r="I67" s="278"/>
      <c r="J67" s="278"/>
      <c r="K67" s="278"/>
      <c r="L67" s="271"/>
      <c r="M67" s="281"/>
      <c r="N67" s="281"/>
      <c r="O67" s="281"/>
      <c r="Q67" s="271"/>
      <c r="R67" s="281"/>
      <c r="S67" s="281"/>
      <c r="T67" s="281"/>
    </row>
    <row r="68" spans="1:20" ht="12" customHeight="1">
      <c r="A68" s="148"/>
      <c r="B68" s="148"/>
      <c r="C68" s="148"/>
      <c r="D68" s="272"/>
      <c r="E68" s="278"/>
      <c r="F68" s="278"/>
      <c r="G68" s="278"/>
      <c r="H68" s="272"/>
      <c r="I68" s="278"/>
      <c r="J68" s="278"/>
      <c r="K68" s="278"/>
      <c r="L68" s="272"/>
      <c r="M68" s="281"/>
      <c r="N68" s="281"/>
      <c r="O68" s="281"/>
      <c r="Q68" s="272"/>
      <c r="R68" s="281"/>
      <c r="S68" s="281"/>
      <c r="T68" s="281"/>
    </row>
    <row r="69" spans="1:20" ht="12" customHeight="1">
      <c r="A69" s="148"/>
      <c r="B69" s="148"/>
      <c r="C69" s="266"/>
      <c r="D69" s="272"/>
      <c r="E69" s="278"/>
      <c r="F69" s="278"/>
      <c r="G69" s="278"/>
      <c r="H69" s="272"/>
      <c r="I69" s="278"/>
      <c r="J69" s="278"/>
      <c r="K69" s="278"/>
      <c r="L69" s="272"/>
      <c r="M69" s="281"/>
      <c r="N69" s="281"/>
      <c r="O69" s="281"/>
      <c r="Q69" s="272"/>
      <c r="R69" s="281"/>
      <c r="S69" s="281"/>
      <c r="T69" s="281"/>
    </row>
    <row r="70" spans="1:20" ht="12" customHeight="1">
      <c r="A70" s="292"/>
      <c r="B70" s="283"/>
      <c r="C70" s="148"/>
      <c r="D70" s="272"/>
      <c r="E70" s="289"/>
      <c r="F70" s="289"/>
      <c r="G70" s="289"/>
      <c r="H70" s="272"/>
      <c r="I70" s="289"/>
      <c r="J70" s="289"/>
      <c r="K70" s="289"/>
      <c r="L70" s="272"/>
      <c r="M70" s="296"/>
      <c r="N70" s="296"/>
      <c r="O70" s="296"/>
      <c r="Q70" s="272"/>
      <c r="R70" s="296"/>
      <c r="S70" s="296"/>
      <c r="T70" s="296"/>
    </row>
    <row r="71" spans="1:20" ht="12" customHeight="1">
      <c r="A71" s="292"/>
      <c r="B71" s="283"/>
      <c r="C71" s="148"/>
      <c r="D71" s="299"/>
      <c r="E71" s="289"/>
      <c r="F71" s="289"/>
      <c r="G71" s="289"/>
      <c r="H71" s="299"/>
      <c r="I71" s="289"/>
      <c r="J71" s="289"/>
      <c r="K71" s="289"/>
      <c r="L71" s="299"/>
      <c r="M71" s="281"/>
      <c r="N71" s="281"/>
      <c r="O71" s="281"/>
      <c r="Q71" s="299"/>
      <c r="R71" s="281"/>
      <c r="S71" s="281"/>
      <c r="T71" s="281"/>
    </row>
    <row r="72" spans="1:20" ht="12" customHeight="1">
      <c r="A72" s="292"/>
      <c r="B72" s="283"/>
      <c r="C72" s="148"/>
      <c r="D72" s="299"/>
      <c r="E72" s="289"/>
      <c r="F72" s="289"/>
      <c r="G72" s="289"/>
      <c r="H72" s="299"/>
      <c r="I72" s="289"/>
      <c r="J72" s="289"/>
      <c r="K72" s="289"/>
      <c r="L72" s="299"/>
      <c r="M72" s="281"/>
      <c r="N72" s="281"/>
      <c r="O72" s="281"/>
      <c r="Q72" s="299"/>
      <c r="R72" s="281"/>
      <c r="S72" s="281"/>
      <c r="T72" s="281"/>
    </row>
    <row r="73" spans="1:20" ht="12" customHeight="1">
      <c r="A73" s="291"/>
      <c r="B73" s="284"/>
      <c r="C73" s="291"/>
      <c r="D73" s="299"/>
      <c r="E73" s="289"/>
      <c r="F73" s="289"/>
      <c r="G73" s="289"/>
      <c r="H73" s="299"/>
      <c r="I73" s="289"/>
      <c r="J73" s="289"/>
      <c r="K73" s="289"/>
      <c r="L73" s="299"/>
      <c r="M73" s="281"/>
      <c r="N73" s="281"/>
      <c r="O73" s="281"/>
      <c r="Q73" s="299"/>
      <c r="R73" s="281"/>
      <c r="S73" s="281"/>
      <c r="T73" s="281"/>
    </row>
    <row r="74" spans="1:20" ht="12" customHeight="1">
      <c r="A74" s="292"/>
      <c r="B74" s="283"/>
      <c r="C74" s="148"/>
      <c r="D74" s="299"/>
      <c r="E74" s="289"/>
      <c r="F74" s="289"/>
      <c r="G74" s="289"/>
      <c r="H74" s="299"/>
      <c r="I74" s="289"/>
      <c r="J74" s="289"/>
      <c r="K74" s="289"/>
      <c r="L74" s="299"/>
      <c r="M74" s="267"/>
      <c r="N74" s="267"/>
      <c r="O74" s="267"/>
      <c r="Q74" s="299"/>
      <c r="R74" s="267"/>
      <c r="S74" s="267"/>
      <c r="T74" s="267"/>
    </row>
    <row r="75" spans="1:20" ht="12" customHeight="1">
      <c r="A75" s="148"/>
      <c r="B75" s="292"/>
      <c r="C75" s="148"/>
      <c r="D75" s="299"/>
      <c r="E75" s="278"/>
      <c r="F75" s="278"/>
      <c r="G75" s="278"/>
      <c r="H75" s="299"/>
      <c r="I75" s="278"/>
      <c r="J75" s="278"/>
      <c r="K75" s="278"/>
      <c r="L75" s="299"/>
      <c r="M75" s="281"/>
      <c r="N75" s="281"/>
      <c r="O75" s="281"/>
      <c r="Q75" s="299"/>
      <c r="R75" s="281"/>
      <c r="S75" s="281"/>
      <c r="T75" s="281"/>
    </row>
    <row r="76" spans="1:20" ht="12" customHeight="1">
      <c r="A76" s="292"/>
      <c r="B76" s="291"/>
      <c r="C76" s="148"/>
      <c r="D76" s="272"/>
      <c r="E76" s="289"/>
      <c r="F76" s="289"/>
      <c r="G76" s="289"/>
      <c r="H76" s="272"/>
      <c r="I76" s="289"/>
      <c r="J76" s="289"/>
      <c r="K76" s="289"/>
      <c r="L76" s="272"/>
      <c r="M76" s="281"/>
      <c r="N76" s="281"/>
      <c r="O76" s="281"/>
      <c r="Q76" s="272"/>
      <c r="R76" s="281"/>
      <c r="S76" s="281"/>
      <c r="T76" s="281"/>
    </row>
    <row r="77" spans="1:20" ht="12" customHeight="1">
      <c r="A77" s="148"/>
      <c r="B77" s="292"/>
      <c r="C77" s="148"/>
      <c r="D77" s="299"/>
      <c r="E77" s="278"/>
      <c r="F77" s="278"/>
      <c r="G77" s="278"/>
      <c r="H77" s="299"/>
      <c r="I77" s="278"/>
      <c r="J77" s="278"/>
      <c r="K77" s="278"/>
      <c r="L77" s="299"/>
      <c r="M77" s="281"/>
      <c r="N77" s="281"/>
      <c r="O77" s="281"/>
      <c r="Q77" s="299"/>
      <c r="R77" s="281"/>
      <c r="S77" s="281"/>
      <c r="T77" s="281"/>
    </row>
    <row r="78" spans="1:20" ht="12" customHeight="1">
      <c r="A78" s="292"/>
      <c r="B78" s="291"/>
      <c r="C78" s="148"/>
      <c r="D78" s="272"/>
      <c r="E78" s="289"/>
      <c r="F78" s="289"/>
      <c r="G78" s="289"/>
      <c r="H78" s="272"/>
      <c r="I78" s="289"/>
      <c r="J78" s="289"/>
      <c r="K78" s="289"/>
      <c r="L78" s="272"/>
      <c r="M78" s="281"/>
      <c r="N78" s="281"/>
      <c r="O78" s="281"/>
      <c r="Q78" s="272"/>
      <c r="R78" s="281"/>
      <c r="S78" s="281"/>
      <c r="T78" s="281"/>
    </row>
    <row r="79" spans="1:20" ht="12" customHeight="1">
      <c r="A79" s="284"/>
      <c r="B79" s="291"/>
      <c r="C79" s="297"/>
      <c r="D79" s="299"/>
      <c r="E79" s="278"/>
      <c r="F79" s="278"/>
      <c r="G79" s="278"/>
      <c r="H79" s="299"/>
      <c r="I79" s="278"/>
      <c r="J79" s="278"/>
      <c r="K79" s="278"/>
      <c r="L79" s="299"/>
      <c r="M79" s="281"/>
      <c r="N79" s="281"/>
      <c r="O79" s="281"/>
      <c r="Q79" s="299"/>
      <c r="R79" s="281"/>
      <c r="S79" s="281"/>
      <c r="T79" s="281"/>
    </row>
    <row r="80" spans="1:20" ht="12" customHeight="1">
      <c r="A80" s="292"/>
      <c r="B80" s="283"/>
      <c r="C80" s="148"/>
      <c r="D80" s="272"/>
      <c r="E80" s="289"/>
      <c r="F80" s="289"/>
      <c r="G80" s="289"/>
      <c r="H80" s="272"/>
      <c r="I80" s="289"/>
      <c r="J80" s="289"/>
      <c r="K80" s="289"/>
      <c r="L80" s="272"/>
      <c r="M80" s="293"/>
      <c r="N80" s="293"/>
      <c r="O80" s="293"/>
      <c r="Q80" s="272"/>
      <c r="R80" s="293"/>
      <c r="S80" s="293"/>
      <c r="T80" s="293"/>
    </row>
    <row r="81" spans="1:20" ht="12" customHeight="1">
      <c r="A81" s="292"/>
      <c r="B81" s="291"/>
      <c r="C81" s="292"/>
      <c r="D81" s="299"/>
      <c r="E81" s="294"/>
      <c r="F81" s="294"/>
      <c r="G81" s="294"/>
      <c r="H81" s="299"/>
      <c r="I81" s="294"/>
      <c r="J81" s="294"/>
      <c r="K81" s="294"/>
      <c r="L81" s="299"/>
      <c r="M81" s="281"/>
      <c r="N81" s="281"/>
      <c r="O81" s="281"/>
      <c r="Q81" s="299"/>
      <c r="R81" s="281"/>
      <c r="S81" s="281"/>
      <c r="T81" s="281"/>
    </row>
    <row r="82" spans="1:20" ht="12" customHeight="1">
      <c r="A82" s="292"/>
      <c r="B82" s="291"/>
      <c r="C82" s="292"/>
      <c r="D82" s="299"/>
      <c r="E82" s="282"/>
      <c r="F82" s="282"/>
      <c r="G82" s="282"/>
      <c r="H82" s="299"/>
      <c r="I82" s="282"/>
      <c r="J82" s="282"/>
      <c r="K82" s="282"/>
      <c r="L82" s="299"/>
      <c r="M82" s="295"/>
      <c r="N82" s="295"/>
      <c r="O82" s="295"/>
      <c r="Q82" s="299"/>
      <c r="R82" s="295"/>
      <c r="S82" s="295"/>
      <c r="T82" s="295"/>
    </row>
    <row r="83" spans="1:20" ht="12" customHeight="1">
      <c r="A83" s="270"/>
      <c r="B83" s="148"/>
      <c r="C83" s="275"/>
      <c r="D83" s="277"/>
      <c r="E83" s="268"/>
      <c r="F83" s="268"/>
      <c r="G83" s="268"/>
      <c r="H83" s="277"/>
      <c r="I83" s="268"/>
      <c r="J83" s="268"/>
      <c r="K83" s="268"/>
      <c r="L83" s="277"/>
      <c r="M83" s="295"/>
      <c r="N83" s="295"/>
      <c r="O83" s="295"/>
      <c r="Q83" s="277"/>
      <c r="R83" s="295"/>
      <c r="S83" s="295"/>
      <c r="T83" s="295"/>
    </row>
    <row r="84" spans="1:20" ht="12" customHeight="1">
      <c r="A84" s="284"/>
      <c r="B84" s="273"/>
      <c r="C84" s="285"/>
      <c r="D84" s="276"/>
      <c r="E84" s="300"/>
      <c r="F84" s="300"/>
      <c r="G84" s="300"/>
      <c r="H84" s="276"/>
      <c r="I84" s="300"/>
      <c r="J84" s="300"/>
      <c r="K84" s="300"/>
      <c r="L84" s="276"/>
      <c r="M84" s="274"/>
      <c r="N84" s="274"/>
      <c r="O84" s="274"/>
      <c r="Q84" s="276"/>
      <c r="R84" s="274"/>
      <c r="S84" s="274"/>
      <c r="T84" s="274"/>
    </row>
    <row r="85" spans="1:20" ht="12" customHeight="1">
      <c r="A85" s="284"/>
      <c r="B85" s="273"/>
      <c r="C85" s="292"/>
      <c r="D85" s="264"/>
      <c r="E85" s="300"/>
      <c r="F85" s="300"/>
      <c r="G85" s="300"/>
      <c r="H85" s="264"/>
      <c r="I85" s="300"/>
      <c r="J85" s="300"/>
      <c r="K85" s="300"/>
      <c r="L85" s="264"/>
      <c r="M85" s="298"/>
      <c r="N85" s="298"/>
      <c r="O85" s="298"/>
      <c r="Q85" s="264"/>
      <c r="R85" s="298"/>
      <c r="S85" s="298"/>
      <c r="T85" s="298"/>
    </row>
    <row r="86" spans="1:20" s="117" customFormat="1" ht="15.75" customHeight="1">
      <c r="A86" s="286"/>
      <c r="B86" s="286"/>
      <c r="C86" s="286"/>
      <c r="D86" s="264"/>
      <c r="E86" s="279"/>
      <c r="F86" s="279"/>
      <c r="G86" s="279"/>
      <c r="H86" s="264"/>
      <c r="I86" s="279"/>
      <c r="J86" s="279"/>
      <c r="K86" s="279"/>
      <c r="L86" s="264"/>
      <c r="M86" s="295"/>
      <c r="N86" s="295"/>
      <c r="O86" s="295"/>
      <c r="P86" s="103"/>
      <c r="Q86" s="264"/>
      <c r="R86" s="295"/>
      <c r="S86" s="295"/>
      <c r="T86" s="295"/>
    </row>
    <row r="87" spans="1:20" s="117" customFormat="1" ht="27" customHeight="1">
      <c r="A87" s="518"/>
      <c r="B87" s="518"/>
      <c r="C87" s="518"/>
      <c r="D87" s="287"/>
      <c r="E87" s="118"/>
      <c r="F87" s="118"/>
      <c r="G87" s="118"/>
      <c r="H87" s="287"/>
      <c r="I87" s="118"/>
      <c r="J87" s="118"/>
      <c r="K87" s="118"/>
      <c r="L87" s="287"/>
      <c r="M87" s="265"/>
      <c r="N87" s="265"/>
      <c r="O87" s="265"/>
      <c r="Q87" s="287"/>
      <c r="R87" s="265"/>
      <c r="S87" s="265"/>
      <c r="T87" s="265"/>
    </row>
    <row r="88" spans="1:20" s="117" customFormat="1" ht="12.75" customHeight="1">
      <c r="A88" s="114"/>
      <c r="B88" s="107"/>
      <c r="C88" s="113"/>
      <c r="D88" s="287"/>
      <c r="H88" s="287"/>
      <c r="L88" s="287"/>
      <c r="M88" s="465"/>
      <c r="N88" s="465"/>
      <c r="O88" s="465"/>
      <c r="Q88" s="287"/>
      <c r="R88" s="465"/>
      <c r="S88" s="465"/>
      <c r="T88" s="465"/>
    </row>
    <row r="89" spans="1:20">
      <c r="A89" s="105"/>
      <c r="C89" s="105"/>
      <c r="D89" s="117"/>
      <c r="H89" s="117"/>
      <c r="L89" s="117"/>
      <c r="M89" s="113"/>
      <c r="N89" s="113"/>
      <c r="O89" s="113"/>
      <c r="P89" s="117"/>
      <c r="Q89" s="117"/>
      <c r="R89" s="113"/>
      <c r="S89" s="113"/>
      <c r="T89" s="113"/>
    </row>
    <row r="90" spans="1:20">
      <c r="A90" s="115"/>
      <c r="C90" s="105"/>
      <c r="M90" s="105"/>
      <c r="N90" s="105"/>
      <c r="O90" s="105"/>
      <c r="R90" s="105"/>
      <c r="S90" s="105"/>
      <c r="T90" s="105"/>
    </row>
    <row r="91" spans="1:20">
      <c r="M91" s="105"/>
      <c r="N91" s="105"/>
      <c r="O91" s="105"/>
      <c r="R91" s="105"/>
      <c r="S91" s="105"/>
      <c r="T91" s="105"/>
    </row>
  </sheetData>
  <mergeCells count="5">
    <mergeCell ref="A87:C87"/>
    <mergeCell ref="D1:G2"/>
    <mergeCell ref="H1:K2"/>
    <mergeCell ref="L1:N2"/>
    <mergeCell ref="Q1:S2"/>
  </mergeCells>
  <pageMargins left="0.59055118110236227" right="0.59055118110236227" top="0.59055118110236227" bottom="0.59055118110236227" header="0.51181102362204722" footer="0.51181102362204722"/>
  <pageSetup paperSize="9" scale="58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2"/>
  <sheetViews>
    <sheetView showGridLines="0" zoomScaleNormal="100" zoomScaleSheetLayoutView="110" workbookViewId="0">
      <pane xSplit="1" ySplit="3" topLeftCell="B41" activePane="bottomRight" state="frozen"/>
      <selection activeCell="A88" sqref="A88"/>
      <selection pane="topRight" activeCell="A88" sqref="A88"/>
      <selection pane="bottomLeft" activeCell="A88" sqref="A88"/>
      <selection pane="bottomRight" activeCell="A87" sqref="A87"/>
    </sheetView>
  </sheetViews>
  <sheetFormatPr defaultRowHeight="14.1" customHeight="1"/>
  <cols>
    <col min="1" max="1" width="63.5703125" style="14" customWidth="1"/>
    <col min="2" max="10" width="14.140625" style="71" customWidth="1"/>
    <col min="11" max="11" width="12.140625" style="71" bestFit="1" customWidth="1"/>
    <col min="12" max="12" width="13" style="71" customWidth="1"/>
    <col min="13" max="13" width="13.85546875" style="71" hidden="1" customWidth="1"/>
    <col min="14" max="16384" width="9.140625" style="71"/>
  </cols>
  <sheetData>
    <row r="1" spans="1:13" ht="14.1" customHeight="1">
      <c r="A1" s="520" t="s">
        <v>99</v>
      </c>
      <c r="B1" s="495">
        <v>2016</v>
      </c>
      <c r="C1" s="496"/>
      <c r="D1" s="496"/>
      <c r="E1" s="497"/>
      <c r="F1" s="495">
        <v>2017</v>
      </c>
      <c r="G1" s="496"/>
      <c r="H1" s="496"/>
      <c r="I1" s="497"/>
      <c r="J1" s="515" t="s">
        <v>254</v>
      </c>
      <c r="K1" s="516"/>
      <c r="L1" s="516"/>
    </row>
    <row r="2" spans="1:13" ht="14.1" customHeight="1" thickBot="1">
      <c r="A2" s="521"/>
      <c r="B2" s="498"/>
      <c r="C2" s="499"/>
      <c r="D2" s="499"/>
      <c r="E2" s="500"/>
      <c r="F2" s="498"/>
      <c r="G2" s="499"/>
      <c r="H2" s="499"/>
      <c r="I2" s="500"/>
      <c r="J2" s="502"/>
      <c r="K2" s="503"/>
      <c r="L2" s="503"/>
    </row>
    <row r="3" spans="1:13" ht="14.1" customHeight="1">
      <c r="A3" s="72"/>
      <c r="B3" s="481" t="s">
        <v>136</v>
      </c>
      <c r="C3" s="482" t="s">
        <v>137</v>
      </c>
      <c r="D3" s="481" t="s">
        <v>138</v>
      </c>
      <c r="E3" s="376" t="s">
        <v>139</v>
      </c>
      <c r="F3" s="481" t="s">
        <v>136</v>
      </c>
      <c r="G3" s="482" t="s">
        <v>137</v>
      </c>
      <c r="H3" s="481" t="s">
        <v>138</v>
      </c>
      <c r="I3" s="376" t="s">
        <v>139</v>
      </c>
      <c r="J3" s="481" t="s">
        <v>136</v>
      </c>
      <c r="K3" s="482" t="s">
        <v>137</v>
      </c>
      <c r="L3" s="481" t="s">
        <v>138</v>
      </c>
      <c r="M3" s="376" t="s">
        <v>139</v>
      </c>
    </row>
    <row r="4" spans="1:13" ht="14.1" customHeight="1">
      <c r="A4" s="46"/>
      <c r="B4" s="153"/>
      <c r="C4" s="153"/>
      <c r="D4" s="319"/>
      <c r="E4" s="153"/>
      <c r="F4" s="153"/>
      <c r="G4" s="153"/>
      <c r="H4" s="319"/>
      <c r="I4" s="153"/>
      <c r="J4" s="153"/>
      <c r="K4" s="153"/>
      <c r="L4" s="319"/>
      <c r="M4" s="319"/>
    </row>
    <row r="5" spans="1:13" ht="14.1" customHeight="1">
      <c r="A5" s="56" t="s">
        <v>188</v>
      </c>
      <c r="B5" s="154"/>
      <c r="C5" s="154"/>
      <c r="D5" s="318"/>
      <c r="E5" s="154"/>
      <c r="F5" s="154"/>
      <c r="G5" s="154"/>
      <c r="H5" s="318"/>
      <c r="I5" s="154"/>
      <c r="J5" s="154"/>
      <c r="K5" s="154"/>
      <c r="L5" s="318"/>
      <c r="M5" s="318"/>
    </row>
    <row r="6" spans="1:13" ht="6.75" customHeight="1">
      <c r="A6" s="46"/>
      <c r="B6" s="153"/>
      <c r="C6" s="153"/>
      <c r="D6" s="319"/>
      <c r="E6" s="153"/>
      <c r="F6" s="153"/>
      <c r="G6" s="153"/>
      <c r="H6" s="319"/>
      <c r="I6" s="153"/>
      <c r="J6" s="153"/>
      <c r="K6" s="153"/>
      <c r="L6" s="319"/>
      <c r="M6" s="319"/>
    </row>
    <row r="7" spans="1:13" ht="14.1" customHeight="1">
      <c r="A7" s="57" t="s">
        <v>112</v>
      </c>
      <c r="B7" s="59"/>
      <c r="C7" s="59"/>
      <c r="D7" s="317"/>
      <c r="E7" s="59"/>
      <c r="F7" s="59"/>
      <c r="G7" s="59"/>
      <c r="H7" s="317"/>
      <c r="I7" s="59"/>
      <c r="J7" s="59"/>
      <c r="K7" s="59"/>
      <c r="L7" s="317"/>
      <c r="M7" s="317"/>
    </row>
    <row r="8" spans="1:13" ht="14.1" customHeight="1">
      <c r="A8" s="45"/>
      <c r="B8" s="61"/>
      <c r="C8" s="61"/>
      <c r="D8" s="320"/>
      <c r="E8" s="61"/>
      <c r="F8" s="61"/>
      <c r="G8" s="61"/>
      <c r="H8" s="320"/>
      <c r="I8" s="61"/>
      <c r="J8" s="61"/>
      <c r="K8" s="61"/>
      <c r="L8" s="320"/>
      <c r="M8" s="320"/>
    </row>
    <row r="9" spans="1:13" ht="14.1" customHeight="1">
      <c r="A9" s="46" t="s">
        <v>236</v>
      </c>
      <c r="B9" s="84">
        <v>1.152551983723296</v>
      </c>
      <c r="C9" s="84" t="s">
        <v>154</v>
      </c>
      <c r="D9" s="316" t="s">
        <v>179</v>
      </c>
      <c r="E9" s="84" t="s">
        <v>154</v>
      </c>
      <c r="F9" s="84" t="s">
        <v>154</v>
      </c>
      <c r="G9" s="84" t="s">
        <v>154</v>
      </c>
      <c r="H9" s="316" t="s">
        <v>154</v>
      </c>
      <c r="I9" s="84" t="s">
        <v>154</v>
      </c>
      <c r="J9" s="84" t="s">
        <v>154</v>
      </c>
      <c r="K9" s="84" t="s">
        <v>179</v>
      </c>
      <c r="L9" s="316" t="s">
        <v>179</v>
      </c>
      <c r="M9" s="316"/>
    </row>
    <row r="10" spans="1:13" ht="14.1" customHeight="1">
      <c r="A10" s="46" t="s">
        <v>237</v>
      </c>
      <c r="B10" s="84">
        <v>0.474113793743214</v>
      </c>
      <c r="C10" s="84" t="s">
        <v>154</v>
      </c>
      <c r="D10" s="316" t="s">
        <v>179</v>
      </c>
      <c r="E10" s="84" t="s">
        <v>154</v>
      </c>
      <c r="F10" s="84" t="s">
        <v>154</v>
      </c>
      <c r="G10" s="84" t="s">
        <v>154</v>
      </c>
      <c r="H10" s="316" t="s">
        <v>154</v>
      </c>
      <c r="I10" s="84" t="s">
        <v>154</v>
      </c>
      <c r="J10" s="84" t="s">
        <v>154</v>
      </c>
      <c r="K10" s="84" t="s">
        <v>179</v>
      </c>
      <c r="L10" s="316" t="s">
        <v>179</v>
      </c>
      <c r="M10" s="316"/>
    </row>
    <row r="11" spans="1:13" ht="14.1" customHeight="1">
      <c r="A11" s="46" t="s">
        <v>113</v>
      </c>
      <c r="B11" s="83">
        <v>5371513</v>
      </c>
      <c r="C11" s="83">
        <v>5344240</v>
      </c>
      <c r="D11" s="302">
        <v>5301049</v>
      </c>
      <c r="E11" s="83">
        <v>5331986</v>
      </c>
      <c r="F11" s="83">
        <v>5304361</v>
      </c>
      <c r="G11" s="83">
        <v>5390118</v>
      </c>
      <c r="H11" s="302">
        <v>5400966</v>
      </c>
      <c r="I11" s="83">
        <v>5293328</v>
      </c>
      <c r="J11" s="83">
        <v>5297842</v>
      </c>
      <c r="K11" s="83">
        <v>5305926</v>
      </c>
      <c r="L11" s="302">
        <v>5302450</v>
      </c>
      <c r="M11" s="302"/>
    </row>
    <row r="12" spans="1:13" ht="14.1" customHeight="1">
      <c r="A12" s="52" t="s">
        <v>114</v>
      </c>
      <c r="B12" s="74">
        <v>0.57720459766177612</v>
      </c>
      <c r="C12" s="74">
        <v>0.58195908117898898</v>
      </c>
      <c r="D12" s="457">
        <v>0.58890570526701413</v>
      </c>
      <c r="E12" s="74">
        <v>0.59167709742673746</v>
      </c>
      <c r="F12" s="74">
        <v>0.60099999999999998</v>
      </c>
      <c r="G12" s="74">
        <v>0.61699999999999999</v>
      </c>
      <c r="H12" s="457">
        <v>0.626</v>
      </c>
      <c r="I12" s="74">
        <v>0.64517785408348016</v>
      </c>
      <c r="J12" s="74">
        <v>0.64800000000000002</v>
      </c>
      <c r="K12" s="74">
        <v>0.65608340561100931</v>
      </c>
      <c r="L12" s="457">
        <f>3537218/L11</f>
        <v>0.66709125027110105</v>
      </c>
      <c r="M12" s="457"/>
    </row>
    <row r="13" spans="1:13" ht="14.1" customHeight="1">
      <c r="A13" s="46" t="s">
        <v>122</v>
      </c>
      <c r="B13" s="76">
        <v>181.86838918853388</v>
      </c>
      <c r="C13" s="76">
        <v>194.59489955942496</v>
      </c>
      <c r="D13" s="315">
        <v>191.96502726530235</v>
      </c>
      <c r="E13" s="76">
        <v>194</v>
      </c>
      <c r="F13" s="76">
        <v>195</v>
      </c>
      <c r="G13" s="76">
        <v>205</v>
      </c>
      <c r="H13" s="315">
        <v>200</v>
      </c>
      <c r="I13" s="76">
        <v>195</v>
      </c>
      <c r="J13" s="76">
        <v>205</v>
      </c>
      <c r="K13" s="76">
        <v>217</v>
      </c>
      <c r="L13" s="315">
        <v>212.33697076013371</v>
      </c>
      <c r="M13" s="315"/>
    </row>
    <row r="14" spans="1:13" ht="14.1" customHeight="1">
      <c r="A14" s="46" t="s">
        <v>181</v>
      </c>
      <c r="B14" s="76">
        <v>3216.2913215825943</v>
      </c>
      <c r="C14" s="76">
        <v>3314.6004070076233</v>
      </c>
      <c r="D14" s="315">
        <v>3354.0369364304029</v>
      </c>
      <c r="E14" s="76">
        <v>3326</v>
      </c>
      <c r="F14" s="76">
        <v>3289</v>
      </c>
      <c r="G14" s="76">
        <v>3365</v>
      </c>
      <c r="H14" s="315">
        <v>3446</v>
      </c>
      <c r="I14" s="76">
        <v>3467</v>
      </c>
      <c r="J14" s="76">
        <v>3488</v>
      </c>
      <c r="K14" s="76">
        <v>3626</v>
      </c>
      <c r="L14" s="315">
        <v>3720.0640904160737</v>
      </c>
      <c r="M14" s="315"/>
    </row>
    <row r="15" spans="1:13" ht="14.1" customHeight="1">
      <c r="A15" s="52" t="s">
        <v>182</v>
      </c>
      <c r="B15" s="81">
        <v>4830.8036000086695</v>
      </c>
      <c r="C15" s="81">
        <v>4898.2148538003221</v>
      </c>
      <c r="D15" s="314">
        <v>4882.0480077237053</v>
      </c>
      <c r="E15" s="81">
        <v>4882</v>
      </c>
      <c r="F15" s="81">
        <v>4817</v>
      </c>
      <c r="G15" s="81">
        <v>4815</v>
      </c>
      <c r="H15" s="314">
        <v>4889</v>
      </c>
      <c r="I15" s="81">
        <v>4799</v>
      </c>
      <c r="J15" s="81">
        <v>4853</v>
      </c>
      <c r="K15" s="81">
        <v>4979.763413265593</v>
      </c>
      <c r="L15" s="314">
        <v>5028.0959785006335</v>
      </c>
      <c r="M15" s="314"/>
    </row>
    <row r="16" spans="1:13" ht="14.1" customHeight="1">
      <c r="A16" s="52" t="s">
        <v>183</v>
      </c>
      <c r="B16" s="81">
        <v>1065.9570628110735</v>
      </c>
      <c r="C16" s="81">
        <v>1132.090088930511</v>
      </c>
      <c r="D16" s="314">
        <v>1196.7024329557678</v>
      </c>
      <c r="E16" s="81">
        <v>1085</v>
      </c>
      <c r="F16" s="81">
        <v>1031</v>
      </c>
      <c r="G16" s="81">
        <v>1107</v>
      </c>
      <c r="H16" s="314">
        <v>1063</v>
      </c>
      <c r="I16" s="81">
        <v>1095.8678510775947</v>
      </c>
      <c r="J16" s="81">
        <v>998</v>
      </c>
      <c r="K16" s="81">
        <v>1095.4763049827673</v>
      </c>
      <c r="L16" s="314">
        <v>1136.169577011621</v>
      </c>
      <c r="M16" s="314"/>
    </row>
    <row r="17" spans="1:13" ht="14.1" customHeight="1">
      <c r="A17" s="46" t="s">
        <v>118</v>
      </c>
      <c r="B17" s="77">
        <v>0.22027639082006614</v>
      </c>
      <c r="C17" s="77">
        <v>0.1687002895088614</v>
      </c>
      <c r="D17" s="313">
        <v>0.19791510974725884</v>
      </c>
      <c r="E17" s="77">
        <v>0.16097763183822175</v>
      </c>
      <c r="F17" s="77">
        <v>0.15</v>
      </c>
      <c r="G17" s="77">
        <v>0.152</v>
      </c>
      <c r="H17" s="313">
        <v>0.17499999999999999</v>
      </c>
      <c r="I17" s="77">
        <v>0.23498005578653439</v>
      </c>
      <c r="J17" s="77">
        <v>0.13100000000000001</v>
      </c>
      <c r="K17" s="77">
        <v>0.14899999999999999</v>
      </c>
      <c r="L17" s="313">
        <v>0.18189334862847717</v>
      </c>
      <c r="M17" s="313"/>
    </row>
    <row r="18" spans="1:13" ht="14.1" customHeight="1">
      <c r="A18" s="52" t="s">
        <v>115</v>
      </c>
      <c r="B18" s="74">
        <v>0.11762285712072987</v>
      </c>
      <c r="C18" s="74">
        <v>9.8932657679961553E-2</v>
      </c>
      <c r="D18" s="312">
        <v>9.4956904273795703E-2</v>
      </c>
      <c r="E18" s="74">
        <v>9.0687699421879264E-2</v>
      </c>
      <c r="F18" s="74">
        <v>8.7999999999999995E-2</v>
      </c>
      <c r="G18" s="74">
        <v>8.1000000000000003E-2</v>
      </c>
      <c r="H18" s="312">
        <v>7.9000000000000001E-2</v>
      </c>
      <c r="I18" s="74">
        <v>7.4445639954231299E-2</v>
      </c>
      <c r="J18" s="74">
        <v>9.8000000000000004E-2</v>
      </c>
      <c r="K18" s="74">
        <v>7.8509451695677759E-2</v>
      </c>
      <c r="L18" s="312">
        <v>7.4078298650073995E-2</v>
      </c>
      <c r="M18" s="312"/>
    </row>
    <row r="19" spans="1:13" ht="14.1" customHeight="1">
      <c r="A19" s="52" t="s">
        <v>116</v>
      </c>
      <c r="B19" s="74">
        <v>0.35699842957274119</v>
      </c>
      <c r="C19" s="74">
        <v>0.26485284522895425</v>
      </c>
      <c r="D19" s="312">
        <v>0.34327746559441619</v>
      </c>
      <c r="E19" s="74">
        <v>0.2622183886558771</v>
      </c>
      <c r="F19" s="74">
        <v>0.24114074118156806</v>
      </c>
      <c r="G19" s="74">
        <v>0.26400000000000001</v>
      </c>
      <c r="H19" s="312">
        <v>0.33300000000000002</v>
      </c>
      <c r="I19" s="74">
        <v>0.52065284487421071</v>
      </c>
      <c r="J19" s="74">
        <v>0.18</v>
      </c>
      <c r="K19" s="74">
        <v>0.28030560813541278</v>
      </c>
      <c r="L19" s="312">
        <v>0.39487188427378966</v>
      </c>
      <c r="M19" s="312"/>
    </row>
    <row r="20" spans="1:13" ht="14.1" customHeight="1">
      <c r="A20" s="53" t="s">
        <v>184</v>
      </c>
      <c r="B20" s="77">
        <v>0.33887912591687042</v>
      </c>
      <c r="C20" s="77">
        <v>0.34068429646590714</v>
      </c>
      <c r="D20" s="313">
        <v>0.3460619188109198</v>
      </c>
      <c r="E20" s="77">
        <v>0.35290343278793712</v>
      </c>
      <c r="F20" s="77">
        <v>0.37228017315356893</v>
      </c>
      <c r="G20" s="77">
        <v>0.374</v>
      </c>
      <c r="H20" s="313">
        <v>0.39380491383783978</v>
      </c>
      <c r="I20" s="77">
        <v>0.42850079282535675</v>
      </c>
      <c r="J20" s="77">
        <v>0.39</v>
      </c>
      <c r="K20" s="77">
        <v>0.43286715840210327</v>
      </c>
      <c r="L20" s="313">
        <v>0.44184885338278829</v>
      </c>
      <c r="M20" s="313"/>
    </row>
    <row r="21" spans="1:13" ht="14.1" customHeight="1">
      <c r="A21" s="45" t="s">
        <v>117</v>
      </c>
      <c r="B21" s="81">
        <v>5915.6923118380382</v>
      </c>
      <c r="C21" s="81">
        <v>6211.0234325112524</v>
      </c>
      <c r="D21" s="314">
        <v>5517.4484189985806</v>
      </c>
      <c r="E21" s="81">
        <v>6363.4800137588745</v>
      </c>
      <c r="F21" s="81">
        <v>5084.1115726414619</v>
      </c>
      <c r="G21" s="81">
        <v>3787</v>
      </c>
      <c r="H21" s="314">
        <v>3695.3639623663294</v>
      </c>
      <c r="I21" s="81">
        <v>5800.9926355320595</v>
      </c>
      <c r="J21" s="81">
        <v>6231</v>
      </c>
      <c r="K21" s="81">
        <v>4438</v>
      </c>
      <c r="L21" s="314">
        <v>3573.4777909831919</v>
      </c>
      <c r="M21" s="314"/>
    </row>
    <row r="22" spans="1:13" ht="14.1" customHeight="1">
      <c r="A22" s="45" t="s">
        <v>129</v>
      </c>
      <c r="B22" s="81">
        <v>17203.60621560067</v>
      </c>
      <c r="C22" s="81">
        <v>17562.753035303645</v>
      </c>
      <c r="D22" s="314">
        <v>17819.460726775371</v>
      </c>
      <c r="E22" s="81">
        <v>19698.994382757293</v>
      </c>
      <c r="F22" s="81">
        <v>21426.712546048639</v>
      </c>
      <c r="G22" s="81">
        <v>8848</v>
      </c>
      <c r="H22" s="314">
        <v>13013.748357883102</v>
      </c>
      <c r="I22" s="81">
        <v>25966.840639150669</v>
      </c>
      <c r="J22" s="81">
        <v>23268</v>
      </c>
      <c r="K22" s="81">
        <v>14170.429754918538</v>
      </c>
      <c r="L22" s="314">
        <v>12916.447572570751</v>
      </c>
      <c r="M22" s="314"/>
    </row>
    <row r="23" spans="1:13" ht="14.1" customHeight="1">
      <c r="A23" s="46" t="s">
        <v>155</v>
      </c>
      <c r="B23" s="83">
        <v>2366104</v>
      </c>
      <c r="C23" s="83">
        <v>2422602</v>
      </c>
      <c r="D23" s="315">
        <v>2469111</v>
      </c>
      <c r="E23" s="83">
        <v>2554703</v>
      </c>
      <c r="F23" s="83">
        <v>2634512</v>
      </c>
      <c r="G23" s="83">
        <v>2760428</v>
      </c>
      <c r="H23" s="315">
        <v>2816214</v>
      </c>
      <c r="I23" s="83">
        <v>2845079</v>
      </c>
      <c r="J23" s="83">
        <v>2870496</v>
      </c>
      <c r="K23" s="83">
        <v>2915379</v>
      </c>
      <c r="L23" s="315">
        <v>2979571</v>
      </c>
      <c r="M23" s="315"/>
    </row>
    <row r="24" spans="1:13" ht="14.1" customHeight="1">
      <c r="A24" s="45" t="s">
        <v>148</v>
      </c>
      <c r="B24" s="74">
        <v>0.83</v>
      </c>
      <c r="C24" s="74">
        <v>0.83</v>
      </c>
      <c r="D24" s="312">
        <v>0.83</v>
      </c>
      <c r="E24" s="74">
        <v>0.86180000000000001</v>
      </c>
      <c r="F24" s="74">
        <v>0.86180000000000001</v>
      </c>
      <c r="G24" s="74">
        <v>0.86180000000000001</v>
      </c>
      <c r="H24" s="312">
        <v>0.86199999999999999</v>
      </c>
      <c r="I24" s="74">
        <v>0.86180000000000001</v>
      </c>
      <c r="J24" s="74">
        <v>0.86180000000000001</v>
      </c>
      <c r="K24" s="74">
        <v>0.95879999999999999</v>
      </c>
      <c r="L24" s="312">
        <v>0.96499999999999997</v>
      </c>
      <c r="M24" s="312"/>
    </row>
    <row r="25" spans="1:13" ht="14.1" customHeight="1">
      <c r="A25" s="45" t="s">
        <v>146</v>
      </c>
      <c r="B25" s="74">
        <v>0.97399999999999998</v>
      </c>
      <c r="C25" s="74">
        <v>0.97599999999999998</v>
      </c>
      <c r="D25" s="312">
        <v>0.97799999999999998</v>
      </c>
      <c r="E25" s="74">
        <v>0.98</v>
      </c>
      <c r="F25" s="74">
        <v>0.98</v>
      </c>
      <c r="G25" s="74">
        <v>0.98429999999999995</v>
      </c>
      <c r="H25" s="312">
        <v>0.98599999999999999</v>
      </c>
      <c r="I25" s="74">
        <v>0.99</v>
      </c>
      <c r="J25" s="74" t="s">
        <v>251</v>
      </c>
      <c r="K25" s="74">
        <v>0.99109999999999998</v>
      </c>
      <c r="L25" s="312">
        <v>0.99139999999999995</v>
      </c>
      <c r="M25" s="312"/>
    </row>
    <row r="26" spans="1:13" ht="14.1" customHeight="1">
      <c r="A26" s="46"/>
      <c r="B26" s="153"/>
      <c r="C26" s="153"/>
      <c r="D26" s="319"/>
      <c r="E26" s="153"/>
      <c r="F26" s="153"/>
      <c r="G26" s="153"/>
      <c r="H26" s="319"/>
      <c r="I26" s="153"/>
      <c r="J26" s="153"/>
      <c r="K26" s="153"/>
      <c r="L26" s="319"/>
      <c r="M26" s="319"/>
    </row>
    <row r="27" spans="1:13" ht="14.1" customHeight="1">
      <c r="A27" s="57" t="s">
        <v>100</v>
      </c>
      <c r="B27" s="63"/>
      <c r="C27" s="63"/>
      <c r="D27" s="310"/>
      <c r="E27" s="63"/>
      <c r="F27" s="63"/>
      <c r="G27" s="63"/>
      <c r="H27" s="310"/>
      <c r="I27" s="63"/>
      <c r="J27" s="63"/>
      <c r="K27" s="63"/>
      <c r="L27" s="310"/>
      <c r="M27" s="310"/>
    </row>
    <row r="28" spans="1:13" ht="14.1" customHeight="1">
      <c r="A28" s="46"/>
      <c r="B28" s="58"/>
      <c r="C28" s="58"/>
      <c r="D28" s="319"/>
      <c r="E28" s="58"/>
      <c r="F28" s="58"/>
      <c r="G28" s="58"/>
      <c r="H28" s="319"/>
      <c r="I28" s="58"/>
      <c r="J28" s="58"/>
      <c r="K28" s="58"/>
      <c r="L28" s="319"/>
      <c r="M28" s="319"/>
    </row>
    <row r="29" spans="1:13" ht="14.1" customHeight="1">
      <c r="A29" s="56" t="s">
        <v>130</v>
      </c>
      <c r="B29" s="153"/>
      <c r="C29" s="153"/>
      <c r="D29" s="319"/>
      <c r="E29" s="153"/>
      <c r="F29" s="153"/>
      <c r="G29" s="153"/>
      <c r="H29" s="319"/>
      <c r="I29" s="153"/>
      <c r="J29" s="153"/>
      <c r="K29" s="153"/>
      <c r="L29" s="319"/>
      <c r="M29" s="319"/>
    </row>
    <row r="30" spans="1:13" ht="14.1" customHeight="1">
      <c r="A30" s="53" t="s">
        <v>167</v>
      </c>
      <c r="B30" s="76">
        <v>1447961</v>
      </c>
      <c r="C30" s="76">
        <v>1440696</v>
      </c>
      <c r="D30" s="309">
        <v>1437116</v>
      </c>
      <c r="E30" s="76">
        <v>1422589</v>
      </c>
      <c r="F30" s="76">
        <v>1423761</v>
      </c>
      <c r="G30" s="76">
        <v>1425319</v>
      </c>
      <c r="H30" s="309">
        <v>1420725</v>
      </c>
      <c r="I30" s="76">
        <v>1411972</v>
      </c>
      <c r="J30" s="76">
        <v>1401632</v>
      </c>
      <c r="K30" s="76">
        <v>1391050</v>
      </c>
      <c r="L30" s="309">
        <v>1385153</v>
      </c>
      <c r="M30" s="309"/>
    </row>
    <row r="31" spans="1:13" ht="12.75" customHeight="1">
      <c r="A31" s="45" t="s">
        <v>102</v>
      </c>
      <c r="B31" s="81">
        <v>729518.74866649986</v>
      </c>
      <c r="C31" s="81">
        <v>671141.0298593333</v>
      </c>
      <c r="D31" s="308">
        <v>642249.82715099992</v>
      </c>
      <c r="E31" s="81">
        <v>685638.49487316667</v>
      </c>
      <c r="F31" s="81">
        <v>736102</v>
      </c>
      <c r="G31" s="81">
        <v>692946</v>
      </c>
      <c r="H31" s="308">
        <v>659850.10634999978</v>
      </c>
      <c r="I31" s="81">
        <v>656333.26471666596</v>
      </c>
      <c r="J31" s="81">
        <v>680443</v>
      </c>
      <c r="K31" s="81">
        <v>598018.28435000009</v>
      </c>
      <c r="L31" s="308">
        <v>558258.20468333329</v>
      </c>
      <c r="M31" s="308"/>
    </row>
    <row r="32" spans="1:13" ht="14.1" customHeight="1">
      <c r="A32" s="53" t="s">
        <v>152</v>
      </c>
      <c r="B32" s="76">
        <v>167.09138900601272</v>
      </c>
      <c r="C32" s="76">
        <v>154.88773630199884</v>
      </c>
      <c r="D32" s="309">
        <v>148.90826324599928</v>
      </c>
      <c r="E32" s="76">
        <v>159</v>
      </c>
      <c r="F32" s="76">
        <v>172</v>
      </c>
      <c r="G32" s="76">
        <v>162</v>
      </c>
      <c r="H32" s="309">
        <v>155</v>
      </c>
      <c r="I32" s="76">
        <v>154</v>
      </c>
      <c r="J32" s="76">
        <v>161</v>
      </c>
      <c r="K32" s="76">
        <v>142.81047884340592</v>
      </c>
      <c r="L32" s="309">
        <v>134.11169584475044</v>
      </c>
      <c r="M32" s="309"/>
    </row>
    <row r="33" spans="1:13" ht="14.1" customHeight="1">
      <c r="A33" s="53" t="s">
        <v>153</v>
      </c>
      <c r="B33" s="76">
        <v>2592.0831408892359</v>
      </c>
      <c r="C33" s="76">
        <v>2649.1545679799856</v>
      </c>
      <c r="D33" s="309">
        <v>2532.7743176127742</v>
      </c>
      <c r="E33" s="76">
        <v>2502</v>
      </c>
      <c r="F33" s="76">
        <v>2455</v>
      </c>
      <c r="G33" s="76">
        <v>2405</v>
      </c>
      <c r="H33" s="309">
        <v>2380</v>
      </c>
      <c r="I33" s="76">
        <v>2340</v>
      </c>
      <c r="J33" s="76">
        <v>2337</v>
      </c>
      <c r="K33" s="76">
        <v>2397.1957441056729</v>
      </c>
      <c r="L33" s="309">
        <v>2277.9107711249312</v>
      </c>
      <c r="M33" s="309"/>
    </row>
    <row r="34" spans="1:13" ht="14.1" customHeight="1">
      <c r="A34" s="46"/>
      <c r="B34" s="74"/>
      <c r="C34" s="74"/>
      <c r="D34" s="320"/>
      <c r="E34" s="74"/>
      <c r="F34" s="74"/>
      <c r="G34" s="74"/>
      <c r="H34" s="320"/>
      <c r="I34" s="74"/>
      <c r="J34" s="74"/>
      <c r="K34" s="74"/>
      <c r="L34" s="320"/>
      <c r="M34" s="320"/>
    </row>
    <row r="35" spans="1:13" ht="14.1" customHeight="1">
      <c r="A35" s="56" t="s">
        <v>103</v>
      </c>
      <c r="B35" s="74"/>
      <c r="C35" s="74"/>
      <c r="D35" s="320"/>
      <c r="E35" s="74"/>
      <c r="F35" s="74"/>
      <c r="G35" s="74"/>
      <c r="H35" s="320"/>
      <c r="I35" s="74"/>
      <c r="J35" s="74"/>
      <c r="K35" s="74"/>
      <c r="L35" s="320"/>
      <c r="M35" s="320"/>
    </row>
    <row r="36" spans="1:13" ht="14.1" customHeight="1">
      <c r="A36" s="53" t="s">
        <v>238</v>
      </c>
      <c r="B36" s="84">
        <v>0.38318726016884114</v>
      </c>
      <c r="C36" s="84">
        <v>0.38238145861594125</v>
      </c>
      <c r="D36" s="313">
        <v>0.38076110166375499</v>
      </c>
      <c r="E36" s="84">
        <v>0.3769351034852611</v>
      </c>
      <c r="F36" s="84">
        <v>0.37803016924208976</v>
      </c>
      <c r="G36" s="84">
        <v>0.37823774954627948</v>
      </c>
      <c r="H36" s="313" t="s">
        <v>234</v>
      </c>
      <c r="I36" s="84">
        <v>0.376</v>
      </c>
      <c r="J36" s="84">
        <v>0.377</v>
      </c>
      <c r="K36" s="84">
        <v>0.378</v>
      </c>
      <c r="L36" s="313" t="s">
        <v>256</v>
      </c>
      <c r="M36" s="494"/>
    </row>
    <row r="37" spans="1:13" ht="14.1" customHeight="1">
      <c r="A37" s="52" t="s">
        <v>104</v>
      </c>
      <c r="B37" s="79">
        <v>581744</v>
      </c>
      <c r="C37" s="79">
        <v>579706</v>
      </c>
      <c r="D37" s="321">
        <v>577325</v>
      </c>
      <c r="E37" s="79">
        <v>566956</v>
      </c>
      <c r="F37" s="79">
        <v>562243</v>
      </c>
      <c r="G37" s="79">
        <v>559046</v>
      </c>
      <c r="H37" s="321">
        <v>554192</v>
      </c>
      <c r="I37" s="79">
        <v>549694</v>
      </c>
      <c r="J37" s="79">
        <v>547806</v>
      </c>
      <c r="K37" s="79">
        <v>548450</v>
      </c>
      <c r="L37" s="321">
        <v>546704</v>
      </c>
      <c r="M37" s="321"/>
    </row>
    <row r="38" spans="1:13" ht="14.1" customHeight="1">
      <c r="A38" s="52" t="s">
        <v>105</v>
      </c>
      <c r="B38" s="79">
        <v>341903</v>
      </c>
      <c r="C38" s="79">
        <v>344699</v>
      </c>
      <c r="D38" s="321">
        <v>348224</v>
      </c>
      <c r="E38" s="79">
        <v>346557</v>
      </c>
      <c r="F38" s="79">
        <v>352738</v>
      </c>
      <c r="G38" s="79">
        <v>362979</v>
      </c>
      <c r="H38" s="321">
        <v>366451</v>
      </c>
      <c r="I38" s="79">
        <v>370061</v>
      </c>
      <c r="J38" s="79">
        <v>374478</v>
      </c>
      <c r="K38" s="79">
        <v>378796</v>
      </c>
      <c r="L38" s="321">
        <v>389182</v>
      </c>
      <c r="M38" s="321"/>
    </row>
    <row r="39" spans="1:13" ht="14.1" customHeight="1">
      <c r="A39" s="52" t="s">
        <v>106</v>
      </c>
      <c r="B39" s="79">
        <v>77421</v>
      </c>
      <c r="C39" s="79">
        <v>84183</v>
      </c>
      <c r="D39" s="321">
        <v>93015</v>
      </c>
      <c r="E39" s="79">
        <v>102003</v>
      </c>
      <c r="F39" s="79">
        <v>115164</v>
      </c>
      <c r="G39" s="79">
        <v>127812</v>
      </c>
      <c r="H39" s="321">
        <v>141885</v>
      </c>
      <c r="I39" s="79">
        <v>153828</v>
      </c>
      <c r="J39" s="79">
        <v>166229</v>
      </c>
      <c r="K39" s="79">
        <v>177210</v>
      </c>
      <c r="L39" s="321">
        <v>190518</v>
      </c>
      <c r="M39" s="321"/>
    </row>
    <row r="40" spans="1:13" ht="14.1" customHeight="1">
      <c r="A40" s="53" t="s">
        <v>107</v>
      </c>
      <c r="B40" s="75">
        <v>1001068</v>
      </c>
      <c r="C40" s="75">
        <v>1008588</v>
      </c>
      <c r="D40" s="307">
        <v>1018564</v>
      </c>
      <c r="E40" s="75">
        <v>1015516</v>
      </c>
      <c r="F40" s="75">
        <v>1030145</v>
      </c>
      <c r="G40" s="75">
        <v>1049837</v>
      </c>
      <c r="H40" s="307">
        <v>1062528</v>
      </c>
      <c r="I40" s="75">
        <v>1073583</v>
      </c>
      <c r="J40" s="75">
        <f>SUM(J37:J39)</f>
        <v>1088513</v>
      </c>
      <c r="K40" s="75">
        <v>1104456</v>
      </c>
      <c r="L40" s="307">
        <v>1126404</v>
      </c>
      <c r="M40" s="307"/>
    </row>
    <row r="41" spans="1:13" ht="14.1" customHeight="1">
      <c r="A41" s="53" t="s">
        <v>185</v>
      </c>
      <c r="B41" s="75">
        <v>3596.9126666598763</v>
      </c>
      <c r="C41" s="75">
        <v>3747.3147957249553</v>
      </c>
      <c r="D41" s="307">
        <v>3521.2661906968092</v>
      </c>
      <c r="E41" s="75">
        <v>3557</v>
      </c>
      <c r="F41" s="75">
        <v>3486</v>
      </c>
      <c r="G41" s="75">
        <v>3563</v>
      </c>
      <c r="H41" s="307">
        <v>3461</v>
      </c>
      <c r="I41" s="75">
        <v>3494</v>
      </c>
      <c r="J41" s="75">
        <v>3546</v>
      </c>
      <c r="K41" s="75">
        <v>3409.9682375879247</v>
      </c>
      <c r="L41" s="307">
        <v>3505.0922610050075</v>
      </c>
      <c r="M41" s="307"/>
    </row>
    <row r="42" spans="1:13" ht="14.1" customHeight="1">
      <c r="A42" s="53" t="s">
        <v>131</v>
      </c>
      <c r="B42" s="75">
        <v>27802</v>
      </c>
      <c r="C42" s="75">
        <v>27824</v>
      </c>
      <c r="D42" s="307">
        <v>26622</v>
      </c>
      <c r="E42" s="75">
        <v>25802</v>
      </c>
      <c r="F42" s="75">
        <v>25986</v>
      </c>
      <c r="G42" s="75">
        <v>34089</v>
      </c>
      <c r="H42" s="307">
        <v>33632</v>
      </c>
      <c r="I42" s="75">
        <v>33200</v>
      </c>
      <c r="J42" s="75">
        <v>31186</v>
      </c>
      <c r="K42" s="75">
        <v>30596</v>
      </c>
      <c r="L42" s="307">
        <v>29601</v>
      </c>
      <c r="M42" s="307"/>
    </row>
    <row r="43" spans="1:13" ht="14.1" customHeight="1">
      <c r="A43" s="45"/>
      <c r="B43" s="74"/>
      <c r="C43" s="74"/>
      <c r="D43" s="320"/>
      <c r="E43" s="74"/>
      <c r="F43" s="74"/>
      <c r="G43" s="74"/>
      <c r="H43" s="320"/>
      <c r="I43" s="74"/>
      <c r="J43" s="74"/>
      <c r="K43" s="74"/>
      <c r="L43" s="320"/>
      <c r="M43" s="320"/>
    </row>
    <row r="44" spans="1:13" ht="14.1" customHeight="1">
      <c r="A44" s="56" t="s">
        <v>108</v>
      </c>
      <c r="B44" s="74"/>
      <c r="C44" s="74"/>
      <c r="D44" s="320"/>
      <c r="E44" s="74"/>
      <c r="F44" s="74"/>
      <c r="G44" s="74"/>
      <c r="H44" s="320"/>
      <c r="I44" s="74"/>
      <c r="J44" s="74"/>
      <c r="K44" s="74"/>
      <c r="L44" s="320"/>
      <c r="M44" s="320"/>
    </row>
    <row r="45" spans="1:13" ht="14.1" customHeight="1">
      <c r="A45" s="46" t="s">
        <v>239</v>
      </c>
      <c r="B45" s="84">
        <v>0.2754420485005708</v>
      </c>
      <c r="C45" s="84">
        <v>0.27489999999999998</v>
      </c>
      <c r="D45" s="316">
        <v>0.27560000000000001</v>
      </c>
      <c r="E45" s="84">
        <v>0.27400000000000002</v>
      </c>
      <c r="F45" s="84">
        <v>0.28199999999999997</v>
      </c>
      <c r="G45" s="84">
        <v>0.28489999999999999</v>
      </c>
      <c r="H45" s="316">
        <v>0.28599999999999998</v>
      </c>
      <c r="I45" s="84">
        <v>0.28899999999999998</v>
      </c>
      <c r="J45" s="84">
        <v>0.29199999999999998</v>
      </c>
      <c r="K45" s="84">
        <v>0.29299999999999998</v>
      </c>
      <c r="L45" s="313">
        <v>0.29799999999999999</v>
      </c>
      <c r="M45" s="316"/>
    </row>
    <row r="46" spans="1:13" ht="14.1" customHeight="1">
      <c r="A46" s="52" t="s">
        <v>109</v>
      </c>
      <c r="B46" s="81">
        <v>147978</v>
      </c>
      <c r="C46" s="81">
        <v>141120</v>
      </c>
      <c r="D46" s="308">
        <v>134851</v>
      </c>
      <c r="E46" s="81">
        <v>128998.5</v>
      </c>
      <c r="F46" s="81">
        <v>126088</v>
      </c>
      <c r="G46" s="81">
        <v>131047.5</v>
      </c>
      <c r="H46" s="308">
        <v>126967</v>
      </c>
      <c r="I46" s="81">
        <v>121849</v>
      </c>
      <c r="J46" s="81">
        <v>115200</v>
      </c>
      <c r="K46" s="81">
        <v>109845</v>
      </c>
      <c r="L46" s="308">
        <v>112773</v>
      </c>
      <c r="M46" s="308"/>
    </row>
    <row r="47" spans="1:13" ht="14.1" customHeight="1">
      <c r="A47" s="52" t="s">
        <v>132</v>
      </c>
      <c r="B47" s="81">
        <v>304171</v>
      </c>
      <c r="C47" s="81">
        <v>302417</v>
      </c>
      <c r="D47" s="308">
        <v>298558</v>
      </c>
      <c r="E47" s="81">
        <v>290012</v>
      </c>
      <c r="F47" s="81">
        <v>287717</v>
      </c>
      <c r="G47" s="81">
        <v>284324</v>
      </c>
      <c r="H47" s="308">
        <v>279418</v>
      </c>
      <c r="I47" s="81">
        <v>275886</v>
      </c>
      <c r="J47" s="81">
        <v>274556</v>
      </c>
      <c r="K47" s="81">
        <v>270065</v>
      </c>
      <c r="L47" s="308">
        <v>266920</v>
      </c>
      <c r="M47" s="308"/>
    </row>
    <row r="48" spans="1:13" ht="14.1" customHeight="1">
      <c r="A48" s="52" t="s">
        <v>110</v>
      </c>
      <c r="B48" s="81">
        <v>511671</v>
      </c>
      <c r="C48" s="81">
        <v>527772</v>
      </c>
      <c r="D48" s="308">
        <v>545283</v>
      </c>
      <c r="E48" s="81">
        <v>550002</v>
      </c>
      <c r="F48" s="81">
        <v>571169</v>
      </c>
      <c r="G48" s="81">
        <v>590869</v>
      </c>
      <c r="H48" s="308">
        <v>609807</v>
      </c>
      <c r="I48" s="81">
        <v>628797</v>
      </c>
      <c r="J48" s="81">
        <v>649115</v>
      </c>
      <c r="K48" s="81">
        <v>665009</v>
      </c>
      <c r="L48" s="308">
        <v>686053</v>
      </c>
      <c r="M48" s="308"/>
    </row>
    <row r="49" spans="1:13" ht="14.1" customHeight="1">
      <c r="A49" s="53" t="s">
        <v>111</v>
      </c>
      <c r="B49" s="76">
        <v>963820</v>
      </c>
      <c r="C49" s="76">
        <v>971309</v>
      </c>
      <c r="D49" s="309">
        <v>978692</v>
      </c>
      <c r="E49" s="76">
        <v>969012.5</v>
      </c>
      <c r="F49" s="76">
        <v>984974</v>
      </c>
      <c r="G49" s="76">
        <v>1006240.5</v>
      </c>
      <c r="H49" s="309">
        <v>1016192</v>
      </c>
      <c r="I49" s="76">
        <v>1026532</v>
      </c>
      <c r="J49" s="76">
        <f>SUM(J46:J48)</f>
        <v>1038871</v>
      </c>
      <c r="K49" s="76">
        <v>1044919</v>
      </c>
      <c r="L49" s="309">
        <v>1065746</v>
      </c>
      <c r="M49" s="309"/>
    </row>
    <row r="50" spans="1:13" ht="14.1" customHeight="1">
      <c r="A50" s="46" t="s">
        <v>186</v>
      </c>
      <c r="B50" s="76">
        <v>3280</v>
      </c>
      <c r="C50" s="76">
        <v>3420.4340013669334</v>
      </c>
      <c r="D50" s="309">
        <v>3301.6443899758656</v>
      </c>
      <c r="E50" s="76">
        <v>3325</v>
      </c>
      <c r="F50" s="76">
        <v>3512</v>
      </c>
      <c r="G50" s="76">
        <v>3493</v>
      </c>
      <c r="H50" s="309">
        <v>3479</v>
      </c>
      <c r="I50" s="76">
        <v>3437</v>
      </c>
      <c r="J50" s="76">
        <v>3606</v>
      </c>
      <c r="K50" s="76">
        <v>3461.3332514168637</v>
      </c>
      <c r="L50" s="309">
        <v>3415.7224199389466</v>
      </c>
      <c r="M50" s="309"/>
    </row>
    <row r="51" spans="1:13" ht="14.1" customHeight="1">
      <c r="A51" s="45"/>
      <c r="B51" s="74"/>
      <c r="C51" s="74"/>
      <c r="D51" s="320"/>
      <c r="E51" s="74"/>
      <c r="F51" s="74"/>
      <c r="G51" s="74"/>
      <c r="H51" s="320"/>
      <c r="I51" s="74"/>
      <c r="J51" s="74"/>
      <c r="K51" s="74"/>
      <c r="L51" s="320"/>
      <c r="M51" s="320"/>
    </row>
    <row r="52" spans="1:13" ht="14.1" customHeight="1">
      <c r="A52" s="56" t="s">
        <v>133</v>
      </c>
      <c r="B52" s="74"/>
      <c r="C52" s="74"/>
      <c r="D52" s="320"/>
      <c r="E52" s="74"/>
      <c r="F52" s="74"/>
      <c r="G52" s="74"/>
      <c r="H52" s="320"/>
      <c r="I52" s="74"/>
      <c r="J52" s="74"/>
      <c r="K52" s="74"/>
      <c r="L52" s="320"/>
      <c r="M52" s="320"/>
    </row>
    <row r="53" spans="1:13" ht="14.1" customHeight="1">
      <c r="A53" s="46" t="s">
        <v>134</v>
      </c>
      <c r="B53" s="76">
        <v>95679</v>
      </c>
      <c r="C53" s="76">
        <v>94662</v>
      </c>
      <c r="D53" s="309">
        <v>93572</v>
      </c>
      <c r="E53" s="76">
        <v>92486</v>
      </c>
      <c r="F53" s="76">
        <v>91488</v>
      </c>
      <c r="G53" s="76">
        <v>90509</v>
      </c>
      <c r="H53" s="309">
        <v>89372</v>
      </c>
      <c r="I53" s="76">
        <v>0</v>
      </c>
      <c r="J53" s="76">
        <v>0</v>
      </c>
      <c r="K53" s="76">
        <v>0</v>
      </c>
      <c r="L53" s="309">
        <v>0</v>
      </c>
      <c r="M53" s="309"/>
    </row>
    <row r="54" spans="1:13" ht="14.1" customHeight="1">
      <c r="A54" s="65" t="s">
        <v>187</v>
      </c>
      <c r="B54" s="82">
        <v>256</v>
      </c>
      <c r="C54" s="82">
        <v>256</v>
      </c>
      <c r="D54" s="306">
        <v>256</v>
      </c>
      <c r="E54" s="82">
        <v>0</v>
      </c>
      <c r="F54" s="82">
        <v>0</v>
      </c>
      <c r="G54" s="82">
        <v>0</v>
      </c>
      <c r="H54" s="306">
        <v>0</v>
      </c>
      <c r="I54" s="82">
        <v>0</v>
      </c>
      <c r="J54" s="82">
        <v>0</v>
      </c>
      <c r="K54" s="82">
        <v>0</v>
      </c>
      <c r="L54" s="306">
        <v>0</v>
      </c>
      <c r="M54" s="306"/>
    </row>
    <row r="55" spans="1:13" ht="14.1" customHeight="1">
      <c r="A55" s="46"/>
      <c r="B55" s="74"/>
      <c r="C55" s="74"/>
      <c r="D55" s="309"/>
      <c r="E55" s="74"/>
      <c r="F55" s="74"/>
      <c r="G55" s="74"/>
      <c r="H55" s="309"/>
      <c r="I55" s="74"/>
      <c r="J55" s="74"/>
      <c r="K55" s="74"/>
      <c r="L55" s="309"/>
      <c r="M55" s="309"/>
    </row>
    <row r="56" spans="1:13" ht="14.1" customHeight="1">
      <c r="A56" s="46"/>
      <c r="B56" s="74"/>
      <c r="C56" s="74"/>
      <c r="D56" s="320"/>
      <c r="E56" s="74"/>
      <c r="F56" s="74"/>
      <c r="G56" s="74"/>
      <c r="H56" s="320"/>
      <c r="I56" s="74"/>
      <c r="J56" s="74"/>
      <c r="K56" s="74"/>
      <c r="L56" s="320"/>
      <c r="M56" s="320"/>
    </row>
    <row r="57" spans="1:13" ht="14.1" customHeight="1">
      <c r="A57" s="56" t="s">
        <v>98</v>
      </c>
      <c r="B57" s="74"/>
      <c r="C57" s="74"/>
      <c r="D57" s="320"/>
      <c r="E57" s="74"/>
      <c r="F57" s="74"/>
      <c r="G57" s="74"/>
      <c r="H57" s="320"/>
      <c r="I57" s="74"/>
      <c r="J57" s="74"/>
      <c r="K57" s="74"/>
      <c r="L57" s="320"/>
      <c r="M57" s="320"/>
    </row>
    <row r="58" spans="1:13" ht="3" customHeight="1">
      <c r="A58" s="45"/>
      <c r="B58" s="74"/>
      <c r="C58" s="74"/>
      <c r="D58" s="320"/>
      <c r="E58" s="74"/>
      <c r="F58" s="74"/>
      <c r="G58" s="74"/>
      <c r="H58" s="320"/>
      <c r="I58" s="74"/>
      <c r="J58" s="74"/>
      <c r="K58" s="74"/>
      <c r="L58" s="320"/>
      <c r="M58" s="320"/>
    </row>
    <row r="59" spans="1:13" ht="14.1" customHeight="1">
      <c r="A59" s="57" t="s">
        <v>112</v>
      </c>
      <c r="B59" s="64"/>
      <c r="C59" s="64"/>
      <c r="D59" s="317"/>
      <c r="E59" s="64"/>
      <c r="F59" s="64"/>
      <c r="G59" s="64"/>
      <c r="H59" s="317"/>
      <c r="I59" s="64"/>
      <c r="J59" s="64"/>
      <c r="K59" s="64"/>
      <c r="L59" s="317"/>
      <c r="M59" s="317"/>
    </row>
    <row r="60" spans="1:13" ht="14.1" customHeight="1">
      <c r="A60" s="46"/>
      <c r="B60" s="61"/>
      <c r="C60" s="61"/>
      <c r="D60" s="320"/>
      <c r="E60" s="61"/>
      <c r="F60" s="61"/>
      <c r="G60" s="61"/>
      <c r="H60" s="320"/>
      <c r="I60" s="61"/>
      <c r="J60" s="61"/>
      <c r="K60" s="61"/>
      <c r="L60" s="320"/>
      <c r="M60" s="320"/>
    </row>
    <row r="61" spans="1:13" ht="14.1" customHeight="1">
      <c r="A61" s="46" t="s">
        <v>240</v>
      </c>
      <c r="B61" s="77">
        <v>1.0444200385356455</v>
      </c>
      <c r="C61" s="77">
        <v>1.0446488439306358</v>
      </c>
      <c r="D61" s="305">
        <v>1.087</v>
      </c>
      <c r="E61" s="77">
        <v>1.0580000000000001</v>
      </c>
      <c r="F61" s="77">
        <v>1.0629999999999999</v>
      </c>
      <c r="G61" s="77">
        <v>1.0649999999999999</v>
      </c>
      <c r="H61" s="305">
        <v>1.1080000000000001</v>
      </c>
      <c r="I61" s="77">
        <v>1.0609999999999999</v>
      </c>
      <c r="J61" s="77">
        <v>1.0389999999999999</v>
      </c>
      <c r="K61" s="77">
        <v>1.03131021194605</v>
      </c>
      <c r="L61" s="305">
        <v>1.1040462427745665</v>
      </c>
      <c r="M61" s="305"/>
    </row>
    <row r="62" spans="1:13" ht="14.1" customHeight="1">
      <c r="A62" s="46" t="s">
        <v>241</v>
      </c>
      <c r="B62" s="77">
        <v>0.47882775516830428</v>
      </c>
      <c r="C62" s="77">
        <v>0.48306743560977566</v>
      </c>
      <c r="D62" s="305">
        <v>0.505</v>
      </c>
      <c r="E62" s="77">
        <v>0.502</v>
      </c>
      <c r="F62" s="77">
        <v>0.49399999999999999</v>
      </c>
      <c r="G62" s="77">
        <v>0.48599999999999999</v>
      </c>
      <c r="H62" s="305">
        <v>0.49299999999999999</v>
      </c>
      <c r="I62" s="77">
        <v>0.48599999999999999</v>
      </c>
      <c r="J62" s="77">
        <v>0.48599999999999999</v>
      </c>
      <c r="K62" s="77">
        <v>0.48388603456328816</v>
      </c>
      <c r="L62" s="305">
        <v>0.48952879581151831</v>
      </c>
      <c r="M62" s="305"/>
    </row>
    <row r="63" spans="1:13" ht="14.1" customHeight="1">
      <c r="A63" s="54" t="s">
        <v>113</v>
      </c>
      <c r="B63" s="76">
        <v>1218112</v>
      </c>
      <c r="C63" s="76">
        <v>1220698</v>
      </c>
      <c r="D63" s="309">
        <v>1280724</v>
      </c>
      <c r="E63" s="76">
        <v>1258508</v>
      </c>
      <c r="F63" s="76">
        <v>1232970</v>
      </c>
      <c r="G63" s="76">
        <v>1209184</v>
      </c>
      <c r="H63" s="309">
        <v>1253883</v>
      </c>
      <c r="I63" s="76">
        <v>1203228</v>
      </c>
      <c r="J63" s="76">
        <v>1174266</v>
      </c>
      <c r="K63" s="76">
        <v>1172368</v>
      </c>
      <c r="L63" s="309">
        <v>1236623</v>
      </c>
      <c r="M63" s="309"/>
    </row>
    <row r="64" spans="1:13" ht="14.1" customHeight="1">
      <c r="A64" s="55" t="s">
        <v>114</v>
      </c>
      <c r="B64" s="74">
        <v>0.38495064493248571</v>
      </c>
      <c r="C64" s="74">
        <v>0.39631669749602277</v>
      </c>
      <c r="D64" s="320">
        <v>0.39331133604629737</v>
      </c>
      <c r="E64" s="74">
        <v>0.41899999999999998</v>
      </c>
      <c r="F64" s="74">
        <v>0.44400000000000001</v>
      </c>
      <c r="G64" s="74">
        <v>0.45700000000000002</v>
      </c>
      <c r="H64" s="320">
        <v>0.44600000000000001</v>
      </c>
      <c r="I64" s="74">
        <v>0.47199999999999998</v>
      </c>
      <c r="J64" s="74">
        <v>0.48899999999999999</v>
      </c>
      <c r="K64" s="74">
        <v>0.4985713372675174</v>
      </c>
      <c r="L64" s="320">
        <v>0.4789542145702213</v>
      </c>
      <c r="M64" s="320"/>
    </row>
    <row r="65" spans="1:13" ht="14.1" customHeight="1">
      <c r="A65" s="46" t="s">
        <v>122</v>
      </c>
      <c r="B65" s="78">
        <v>206.65441249010573</v>
      </c>
      <c r="C65" s="78">
        <v>219.10311406363144</v>
      </c>
      <c r="D65" s="304">
        <v>218.40902640618029</v>
      </c>
      <c r="E65" s="78">
        <v>216</v>
      </c>
      <c r="F65" s="78">
        <v>208</v>
      </c>
      <c r="G65" s="78">
        <v>221</v>
      </c>
      <c r="H65" s="304">
        <v>221</v>
      </c>
      <c r="I65" s="78">
        <v>227</v>
      </c>
      <c r="J65" s="78">
        <v>219</v>
      </c>
      <c r="K65" s="78">
        <v>234</v>
      </c>
      <c r="L65" s="304">
        <v>225</v>
      </c>
      <c r="M65" s="304"/>
    </row>
    <row r="66" spans="1:13" ht="14.1" customHeight="1">
      <c r="A66" s="46" t="s">
        <v>181</v>
      </c>
      <c r="B66" s="76">
        <v>1575.7833505221486</v>
      </c>
      <c r="C66" s="76">
        <v>1634.1902978304522</v>
      </c>
      <c r="D66" s="309">
        <v>1815.57601205371</v>
      </c>
      <c r="E66" s="76">
        <v>1648</v>
      </c>
      <c r="F66" s="76">
        <v>1603</v>
      </c>
      <c r="G66" s="76">
        <v>1679</v>
      </c>
      <c r="H66" s="309">
        <v>1823</v>
      </c>
      <c r="I66" s="76">
        <v>1655</v>
      </c>
      <c r="J66" s="76">
        <v>1738</v>
      </c>
      <c r="K66" s="76">
        <v>1837.0311999999999</v>
      </c>
      <c r="L66" s="309">
        <v>2038.2071706165275</v>
      </c>
      <c r="M66" s="309"/>
    </row>
    <row r="67" spans="1:13" ht="14.1" customHeight="1">
      <c r="A67" s="46"/>
      <c r="B67" s="74"/>
      <c r="C67" s="74"/>
      <c r="D67" s="320"/>
      <c r="E67" s="74"/>
      <c r="F67" s="74"/>
      <c r="G67" s="74"/>
      <c r="H67" s="320"/>
      <c r="I67" s="74"/>
      <c r="J67" s="74"/>
      <c r="K67" s="74"/>
      <c r="L67" s="320"/>
      <c r="M67" s="320"/>
    </row>
    <row r="68" spans="1:13" ht="14.1" customHeight="1">
      <c r="A68" s="57" t="s">
        <v>100</v>
      </c>
      <c r="B68" s="60"/>
      <c r="C68" s="60"/>
      <c r="D68" s="317"/>
      <c r="E68" s="60"/>
      <c r="F68" s="60"/>
      <c r="G68" s="60"/>
      <c r="H68" s="317"/>
      <c r="I68" s="60"/>
      <c r="J68" s="60"/>
      <c r="K68" s="60"/>
      <c r="L68" s="317"/>
      <c r="M68" s="317"/>
    </row>
    <row r="69" spans="1:13" ht="14.1" customHeight="1">
      <c r="A69" s="45"/>
      <c r="B69" s="61"/>
      <c r="C69" s="61"/>
      <c r="D69" s="320"/>
      <c r="E69" s="61"/>
      <c r="F69" s="61"/>
      <c r="G69" s="61"/>
      <c r="H69" s="320"/>
      <c r="I69" s="61"/>
      <c r="J69" s="61"/>
      <c r="K69" s="61"/>
      <c r="L69" s="320"/>
      <c r="M69" s="320"/>
    </row>
    <row r="70" spans="1:13" ht="14.1" customHeight="1">
      <c r="A70" s="56" t="s">
        <v>101</v>
      </c>
      <c r="B70" s="74"/>
      <c r="C70" s="74"/>
      <c r="D70" s="320"/>
      <c r="E70" s="74"/>
      <c r="F70" s="74"/>
      <c r="G70" s="74"/>
      <c r="H70" s="320"/>
      <c r="I70" s="74"/>
      <c r="J70" s="74"/>
      <c r="K70" s="74"/>
      <c r="L70" s="320"/>
      <c r="M70" s="320"/>
    </row>
    <row r="71" spans="1:13" ht="14.1" customHeight="1">
      <c r="A71" s="45" t="s">
        <v>119</v>
      </c>
      <c r="B71" s="74">
        <v>0.112</v>
      </c>
      <c r="C71" s="74">
        <v>0.10999470134874759</v>
      </c>
      <c r="D71" s="320">
        <v>0.10910741811175337</v>
      </c>
      <c r="E71" s="74">
        <v>0.108</v>
      </c>
      <c r="F71" s="74">
        <v>0.107</v>
      </c>
      <c r="G71" s="74">
        <v>0.106</v>
      </c>
      <c r="H71" s="320">
        <v>0</v>
      </c>
      <c r="I71" s="74">
        <v>0.105</v>
      </c>
      <c r="J71" s="74">
        <v>0.104</v>
      </c>
      <c r="K71" s="74">
        <v>0.10456242600856024</v>
      </c>
      <c r="L71" s="320">
        <v>0.10444595689204798</v>
      </c>
      <c r="M71" s="320"/>
    </row>
    <row r="72" spans="1:13" ht="14.1" customHeight="1">
      <c r="A72" s="121" t="s">
        <v>168</v>
      </c>
      <c r="B72" s="75">
        <v>221245</v>
      </c>
      <c r="C72" s="75">
        <v>219502</v>
      </c>
      <c r="D72" s="307">
        <v>219564</v>
      </c>
      <c r="E72" s="75">
        <v>216832</v>
      </c>
      <c r="F72" s="75">
        <v>213938</v>
      </c>
      <c r="G72" s="75">
        <v>212522</v>
      </c>
      <c r="H72" s="307">
        <v>210858</v>
      </c>
      <c r="I72" s="75">
        <v>210889</v>
      </c>
      <c r="J72" s="75">
        <v>209039</v>
      </c>
      <c r="K72" s="75">
        <v>209562</v>
      </c>
      <c r="L72" s="307">
        <v>210333</v>
      </c>
      <c r="M72" s="307"/>
    </row>
    <row r="73" spans="1:13" ht="14.1" customHeight="1">
      <c r="A73" s="158" t="s">
        <v>169</v>
      </c>
      <c r="B73" s="75">
        <v>48352</v>
      </c>
      <c r="C73" s="75">
        <v>44538.932576666593</v>
      </c>
      <c r="D73" s="307">
        <v>41934.265169999999</v>
      </c>
      <c r="E73" s="75">
        <v>41543.524563333303</v>
      </c>
      <c r="F73" s="75">
        <v>40245</v>
      </c>
      <c r="G73" s="75">
        <v>37553</v>
      </c>
      <c r="H73" s="307">
        <v>36975.425333333391</v>
      </c>
      <c r="I73" s="75">
        <v>37088</v>
      </c>
      <c r="J73" s="75">
        <v>36056</v>
      </c>
      <c r="K73" s="75">
        <v>34074.463000000003</v>
      </c>
      <c r="L73" s="307">
        <v>32767.54694</v>
      </c>
      <c r="M73" s="307"/>
    </row>
    <row r="74" spans="1:13" ht="14.1" customHeight="1">
      <c r="A74" s="120"/>
      <c r="B74" s="74"/>
      <c r="C74" s="74"/>
      <c r="D74" s="320"/>
      <c r="E74" s="74"/>
      <c r="F74" s="74"/>
      <c r="G74" s="74"/>
      <c r="H74" s="320"/>
      <c r="I74" s="74"/>
      <c r="J74" s="74"/>
      <c r="K74" s="74"/>
      <c r="L74" s="320"/>
      <c r="M74" s="320"/>
    </row>
    <row r="75" spans="1:13" ht="14.1" customHeight="1">
      <c r="A75" s="56" t="s">
        <v>120</v>
      </c>
      <c r="B75" s="74"/>
      <c r="C75" s="74"/>
      <c r="D75" s="320"/>
      <c r="E75" s="74"/>
      <c r="F75" s="74"/>
      <c r="G75" s="74"/>
      <c r="H75" s="320"/>
      <c r="I75" s="74"/>
      <c r="J75" s="74"/>
      <c r="K75" s="74"/>
      <c r="L75" s="320"/>
      <c r="M75" s="320"/>
    </row>
    <row r="76" spans="1:13" ht="14.1" customHeight="1">
      <c r="A76" s="52" t="s">
        <v>252</v>
      </c>
      <c r="B76" s="79">
        <v>164360</v>
      </c>
      <c r="C76" s="79">
        <v>164970</v>
      </c>
      <c r="D76" s="321">
        <v>166319</v>
      </c>
      <c r="E76" s="79">
        <v>165770</v>
      </c>
      <c r="F76" s="79">
        <v>165002</v>
      </c>
      <c r="G76" s="79">
        <v>165859</v>
      </c>
      <c r="H76" s="321">
        <v>166622</v>
      </c>
      <c r="I76" s="79">
        <v>168552</v>
      </c>
      <c r="J76" s="79">
        <v>168608</v>
      </c>
      <c r="K76" s="79">
        <v>171321</v>
      </c>
      <c r="L76" s="321">
        <v>174744</v>
      </c>
      <c r="M76" s="321"/>
    </row>
    <row r="77" spans="1:13" ht="14.1" customHeight="1">
      <c r="A77" s="52" t="s">
        <v>253</v>
      </c>
      <c r="B77" s="79">
        <v>24287</v>
      </c>
      <c r="C77" s="79">
        <v>23731</v>
      </c>
      <c r="D77" s="321">
        <v>23806</v>
      </c>
      <c r="E77" s="79">
        <v>23678</v>
      </c>
      <c r="F77" s="79">
        <v>24018</v>
      </c>
      <c r="G77" s="79">
        <v>23798</v>
      </c>
      <c r="H77" s="321">
        <v>22851</v>
      </c>
      <c r="I77" s="79">
        <v>20965</v>
      </c>
      <c r="J77" s="79">
        <v>19110</v>
      </c>
      <c r="K77" s="79">
        <v>18608</v>
      </c>
      <c r="L77" s="321">
        <v>18012</v>
      </c>
      <c r="M77" s="321"/>
    </row>
    <row r="78" spans="1:13" ht="14.1" customHeight="1">
      <c r="A78" s="46" t="s">
        <v>189</v>
      </c>
      <c r="B78" s="75">
        <v>188647</v>
      </c>
      <c r="C78" s="75">
        <v>188701</v>
      </c>
      <c r="D78" s="307">
        <v>190125</v>
      </c>
      <c r="E78" s="75">
        <v>189448</v>
      </c>
      <c r="F78" s="75">
        <v>189020</v>
      </c>
      <c r="G78" s="75">
        <v>189657</v>
      </c>
      <c r="H78" s="307">
        <v>189473</v>
      </c>
      <c r="I78" s="75">
        <v>189517</v>
      </c>
      <c r="J78" s="75">
        <f>SUM(J76:J77)</f>
        <v>187718</v>
      </c>
      <c r="K78" s="75">
        <v>189929</v>
      </c>
      <c r="L78" s="307">
        <v>192756</v>
      </c>
      <c r="M78" s="307"/>
    </row>
    <row r="79" spans="1:13" ht="14.1" customHeight="1">
      <c r="A79" s="65" t="s">
        <v>121</v>
      </c>
      <c r="B79" s="80">
        <v>104203</v>
      </c>
      <c r="C79" s="80">
        <v>105432</v>
      </c>
      <c r="D79" s="303">
        <v>106726</v>
      </c>
      <c r="E79" s="80">
        <v>107672</v>
      </c>
      <c r="F79" s="80">
        <v>110797</v>
      </c>
      <c r="G79" s="80">
        <v>112436</v>
      </c>
      <c r="H79" s="303">
        <v>114205</v>
      </c>
      <c r="I79" s="80">
        <v>117481</v>
      </c>
      <c r="J79" s="80">
        <v>119094</v>
      </c>
      <c r="K79" s="80">
        <v>121734</v>
      </c>
      <c r="L79" s="303">
        <v>124113</v>
      </c>
      <c r="M79" s="303"/>
    </row>
    <row r="80" spans="1:13" ht="14.1" customHeight="1">
      <c r="A80" s="290"/>
      <c r="B80" s="269"/>
      <c r="C80" s="269"/>
      <c r="D80" s="269"/>
      <c r="E80" s="269"/>
      <c r="F80" s="269"/>
      <c r="G80" s="269"/>
      <c r="H80" s="269"/>
      <c r="I80" s="269"/>
      <c r="J80" s="269"/>
    </row>
    <row r="81" spans="1:10" ht="14.1" customHeight="1">
      <c r="A81" s="45"/>
      <c r="B81" s="162"/>
      <c r="F81" s="162"/>
      <c r="J81" s="162"/>
    </row>
    <row r="82" spans="1:10" ht="14.1" customHeight="1">
      <c r="A82" s="45" t="s">
        <v>158</v>
      </c>
      <c r="B82" s="162"/>
      <c r="F82" s="162"/>
      <c r="J82" s="162"/>
    </row>
    <row r="83" spans="1:10" ht="14.1" customHeight="1">
      <c r="A83" s="45" t="s">
        <v>242</v>
      </c>
      <c r="B83" s="162"/>
      <c r="F83" s="162"/>
      <c r="J83" s="162"/>
    </row>
    <row r="84" spans="1:10" ht="14.1" customHeight="1">
      <c r="A84" s="45" t="s">
        <v>243</v>
      </c>
      <c r="B84" s="162"/>
      <c r="F84" s="162"/>
      <c r="J84" s="162"/>
    </row>
    <row r="85" spans="1:10" ht="15">
      <c r="A85" s="45" t="s">
        <v>244</v>
      </c>
      <c r="B85" s="162"/>
      <c r="F85" s="162"/>
      <c r="J85" s="162"/>
    </row>
    <row r="86" spans="1:10" ht="15">
      <c r="A86" s="155" t="s">
        <v>257</v>
      </c>
      <c r="B86" s="162"/>
      <c r="F86" s="162"/>
      <c r="J86" s="162"/>
    </row>
    <row r="87" spans="1:10" ht="12.75">
      <c r="A87" s="45"/>
      <c r="B87" s="162"/>
      <c r="F87" s="162"/>
      <c r="J87" s="162"/>
    </row>
    <row r="88" spans="1:10" ht="12.75">
      <c r="A88" s="45"/>
      <c r="B88" s="162"/>
      <c r="F88" s="162"/>
      <c r="J88" s="162"/>
    </row>
    <row r="89" spans="1:10" ht="12.75">
      <c r="A89" s="45"/>
      <c r="B89" s="162"/>
      <c r="F89" s="162"/>
      <c r="J89" s="162"/>
    </row>
    <row r="90" spans="1:10" ht="12.75">
      <c r="A90" s="45"/>
      <c r="B90" s="162"/>
      <c r="F90" s="162"/>
      <c r="J90" s="162"/>
    </row>
    <row r="91" spans="1:10" ht="12.75">
      <c r="A91" s="45"/>
      <c r="B91" s="162"/>
      <c r="F91" s="162"/>
      <c r="J91" s="162"/>
    </row>
    <row r="92" spans="1:10" ht="12.75">
      <c r="A92" s="45"/>
      <c r="B92" s="162"/>
      <c r="F92" s="162"/>
      <c r="J92" s="162"/>
    </row>
    <row r="93" spans="1:10" ht="12.75">
      <c r="A93" s="45"/>
      <c r="B93" s="162"/>
      <c r="F93" s="162"/>
      <c r="J93" s="162"/>
    </row>
    <row r="94" spans="1:10" ht="12.75">
      <c r="A94" s="45"/>
      <c r="B94" s="162"/>
      <c r="F94" s="162"/>
      <c r="J94" s="162"/>
    </row>
    <row r="95" spans="1:10" ht="12.75">
      <c r="A95" s="45"/>
      <c r="B95" s="162"/>
      <c r="F95" s="162"/>
      <c r="J95" s="162"/>
    </row>
    <row r="96" spans="1:10" ht="12.75">
      <c r="A96" s="45"/>
      <c r="B96" s="162"/>
      <c r="F96" s="162"/>
      <c r="J96" s="162"/>
    </row>
    <row r="97" spans="1:10" ht="12.75">
      <c r="A97" s="45"/>
      <c r="B97" s="162"/>
      <c r="F97" s="162"/>
      <c r="J97" s="162"/>
    </row>
    <row r="98" spans="1:10" ht="12.75">
      <c r="A98" s="46"/>
      <c r="B98" s="162"/>
      <c r="F98" s="162"/>
      <c r="J98" s="162"/>
    </row>
    <row r="99" spans="1:10" ht="12.75">
      <c r="A99" s="45"/>
      <c r="B99" s="162"/>
      <c r="F99" s="162"/>
      <c r="J99" s="162"/>
    </row>
    <row r="100" spans="1:10" ht="12.75">
      <c r="A100" s="45"/>
      <c r="B100" s="162"/>
      <c r="F100" s="162"/>
      <c r="J100" s="162"/>
    </row>
    <row r="101" spans="1:10" ht="12.75">
      <c r="A101" s="45"/>
      <c r="B101" s="162"/>
      <c r="F101" s="162"/>
      <c r="J101" s="162"/>
    </row>
    <row r="102" spans="1:10" ht="12.75">
      <c r="A102" s="45"/>
      <c r="B102" s="162"/>
      <c r="F102" s="162"/>
      <c r="J102" s="162"/>
    </row>
    <row r="103" spans="1:10" ht="12.75">
      <c r="A103" s="45"/>
      <c r="B103" s="162"/>
      <c r="F103" s="162"/>
      <c r="J103" s="162"/>
    </row>
    <row r="104" spans="1:10" ht="12.75">
      <c r="A104" s="45"/>
      <c r="B104" s="162"/>
      <c r="F104" s="162"/>
      <c r="J104" s="162"/>
    </row>
    <row r="105" spans="1:10" ht="12.75">
      <c r="A105" s="46"/>
      <c r="B105" s="162"/>
      <c r="F105" s="162"/>
      <c r="J105" s="162"/>
    </row>
    <row r="106" spans="1:10" ht="12.75">
      <c r="A106" s="46"/>
      <c r="B106" s="162"/>
      <c r="F106" s="162"/>
      <c r="J106" s="162"/>
    </row>
    <row r="107" spans="1:10" ht="15">
      <c r="A107" s="50"/>
      <c r="B107" s="162"/>
      <c r="F107" s="162"/>
      <c r="J107" s="162"/>
    </row>
    <row r="108" spans="1:10" ht="15">
      <c r="A108" s="51"/>
      <c r="B108" s="162"/>
      <c r="F108" s="162"/>
      <c r="J108" s="162"/>
    </row>
    <row r="109" spans="1:10" ht="15">
      <c r="A109" s="51"/>
      <c r="B109" s="162"/>
      <c r="F109" s="162"/>
      <c r="J109" s="162"/>
    </row>
    <row r="110" spans="1:10" ht="12.75">
      <c r="A110" s="47"/>
      <c r="B110" s="162"/>
      <c r="F110" s="162"/>
      <c r="J110" s="162"/>
    </row>
    <row r="111" spans="1:10" ht="12.75">
      <c r="A111" s="8"/>
    </row>
    <row r="112" spans="1:10" ht="12.75">
      <c r="A112" s="8"/>
    </row>
    <row r="113" spans="1:1" ht="12.75">
      <c r="A113" s="45"/>
    </row>
    <row r="114" spans="1:1" ht="12.75">
      <c r="A114" s="46"/>
    </row>
    <row r="115" spans="1:1" ht="12.75">
      <c r="A115" s="46"/>
    </row>
    <row r="116" spans="1:1" ht="12.75">
      <c r="A116" s="46"/>
    </row>
    <row r="117" spans="1:1" ht="12.75">
      <c r="A117" s="46"/>
    </row>
    <row r="118" spans="1:1" ht="12.75">
      <c r="A118" s="46"/>
    </row>
    <row r="119" spans="1:1" ht="12.75">
      <c r="A119" s="46"/>
    </row>
    <row r="120" spans="1:1" ht="12.75">
      <c r="A120" s="46"/>
    </row>
    <row r="121" spans="1:1" ht="12.75">
      <c r="A121" s="45"/>
    </row>
    <row r="122" spans="1:1" ht="12.75">
      <c r="A122" s="45"/>
    </row>
    <row r="123" spans="1:1" ht="12.75">
      <c r="A123" s="45"/>
    </row>
    <row r="124" spans="1:1" ht="12.75">
      <c r="A124" s="45"/>
    </row>
    <row r="125" spans="1:1" ht="12.75">
      <c r="A125" s="45"/>
    </row>
    <row r="126" spans="1:1" ht="12.75">
      <c r="A126" s="46"/>
    </row>
    <row r="127" spans="1:1" ht="12.75">
      <c r="A127" s="46"/>
    </row>
    <row r="128" spans="1:1" ht="12.75">
      <c r="A128" s="46"/>
    </row>
    <row r="129" spans="1:1" ht="12.75">
      <c r="A129" s="45"/>
    </row>
    <row r="130" spans="1:1" ht="12.75">
      <c r="A130" s="45"/>
    </row>
    <row r="131" spans="1:1" ht="12.75">
      <c r="A131" s="45"/>
    </row>
    <row r="132" spans="1:1" ht="12.75">
      <c r="A132" s="45"/>
    </row>
  </sheetData>
  <mergeCells count="4">
    <mergeCell ref="B1:E2"/>
    <mergeCell ref="F1:I2"/>
    <mergeCell ref="A1:A2"/>
    <mergeCell ref="J1:L2"/>
  </mergeCells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ignoredErrors>
    <ignoredError sqref="H36" numberStoredAsText="1"/>
    <ignoredError sqref="J40 J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134"/>
  <sheetViews>
    <sheetView showGridLines="0" tabSelected="1" zoomScaleNormal="100" zoomScaleSheetLayoutView="9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87" sqref="A87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71" customWidth="1"/>
    <col min="11" max="12" width="12.140625" style="5" bestFit="1" customWidth="1"/>
    <col min="13" max="13" width="12.42578125" style="5" hidden="1" customWidth="1"/>
    <col min="14" max="16384" width="9.140625" style="5"/>
  </cols>
  <sheetData>
    <row r="1" spans="1:13" s="67" customFormat="1" ht="14.1" customHeight="1">
      <c r="A1" s="520" t="s">
        <v>99</v>
      </c>
      <c r="B1" s="495">
        <v>2016</v>
      </c>
      <c r="C1" s="496"/>
      <c r="D1" s="496"/>
      <c r="E1" s="497"/>
      <c r="F1" s="495">
        <v>2017</v>
      </c>
      <c r="G1" s="496"/>
      <c r="H1" s="496"/>
      <c r="I1" s="497"/>
      <c r="J1" s="501" t="s">
        <v>254</v>
      </c>
      <c r="K1" s="496"/>
      <c r="L1" s="496"/>
    </row>
    <row r="2" spans="1:13" s="67" customFormat="1" ht="14.1" customHeight="1" thickBot="1">
      <c r="A2" s="521"/>
      <c r="B2" s="498"/>
      <c r="C2" s="499"/>
      <c r="D2" s="499"/>
      <c r="E2" s="500"/>
      <c r="F2" s="498"/>
      <c r="G2" s="499"/>
      <c r="H2" s="499"/>
      <c r="I2" s="500"/>
      <c r="J2" s="498"/>
      <c r="K2" s="499"/>
      <c r="L2" s="499"/>
    </row>
    <row r="3" spans="1:13" s="67" customFormat="1" ht="14.1" customHeight="1">
      <c r="A3" s="72"/>
      <c r="B3" s="201" t="s">
        <v>166</v>
      </c>
      <c r="C3" s="164" t="s">
        <v>26</v>
      </c>
      <c r="D3" s="164" t="s">
        <v>4</v>
      </c>
      <c r="E3" s="164" t="s">
        <v>123</v>
      </c>
      <c r="F3" s="164" t="s">
        <v>166</v>
      </c>
      <c r="G3" s="164" t="s">
        <v>26</v>
      </c>
      <c r="H3" s="164" t="s">
        <v>4</v>
      </c>
      <c r="I3" s="164" t="s">
        <v>123</v>
      </c>
      <c r="J3" s="471" t="s">
        <v>166</v>
      </c>
      <c r="K3" s="471" t="s">
        <v>165</v>
      </c>
      <c r="L3" s="164" t="s">
        <v>4</v>
      </c>
      <c r="M3" s="164" t="s">
        <v>123</v>
      </c>
    </row>
    <row r="4" spans="1:13" s="67" customFormat="1" ht="14.1" customHeight="1">
      <c r="A4" s="46"/>
      <c r="B4" s="58"/>
      <c r="C4" s="58"/>
      <c r="D4" s="319"/>
      <c r="E4" s="58"/>
      <c r="F4" s="58"/>
      <c r="G4" s="58"/>
      <c r="H4" s="319"/>
      <c r="I4" s="58"/>
      <c r="J4" s="58"/>
      <c r="K4" s="58"/>
      <c r="L4" s="319"/>
      <c r="M4" s="319"/>
    </row>
    <row r="5" spans="1:13" s="67" customFormat="1" ht="14.1" customHeight="1">
      <c r="A5" s="56" t="s">
        <v>188</v>
      </c>
      <c r="B5" s="380"/>
      <c r="C5" s="380"/>
      <c r="D5" s="318"/>
      <c r="E5" s="380"/>
      <c r="F5" s="380"/>
      <c r="G5" s="380"/>
      <c r="H5" s="318"/>
      <c r="I5" s="380"/>
      <c r="J5" s="380"/>
      <c r="K5" s="380"/>
      <c r="L5" s="318"/>
      <c r="M5" s="318"/>
    </row>
    <row r="6" spans="1:13" s="67" customFormat="1" ht="5.25" customHeight="1">
      <c r="A6" s="46"/>
      <c r="B6" s="58"/>
      <c r="C6" s="58"/>
      <c r="D6" s="319"/>
      <c r="E6" s="58"/>
      <c r="F6" s="58"/>
      <c r="G6" s="58"/>
      <c r="H6" s="319"/>
      <c r="I6" s="58"/>
      <c r="J6" s="58"/>
      <c r="K6" s="58"/>
      <c r="L6" s="319"/>
      <c r="M6" s="319"/>
    </row>
    <row r="7" spans="1:13" s="67" customFormat="1" ht="14.1" customHeight="1">
      <c r="A7" s="57" t="s">
        <v>112</v>
      </c>
      <c r="B7" s="59"/>
      <c r="C7" s="59"/>
      <c r="D7" s="317"/>
      <c r="E7" s="59"/>
      <c r="F7" s="59"/>
      <c r="G7" s="59"/>
      <c r="H7" s="317"/>
      <c r="I7" s="59"/>
      <c r="J7" s="59"/>
      <c r="K7" s="59"/>
      <c r="L7" s="317"/>
      <c r="M7" s="317"/>
    </row>
    <row r="8" spans="1:13" s="67" customFormat="1" ht="14.1" customHeight="1">
      <c r="A8" s="45"/>
      <c r="B8" s="61"/>
      <c r="C8" s="61"/>
      <c r="D8" s="320"/>
      <c r="E8" s="61"/>
      <c r="F8" s="61"/>
      <c r="G8" s="61"/>
      <c r="H8" s="320"/>
      <c r="I8" s="61"/>
      <c r="J8" s="61"/>
      <c r="K8" s="61"/>
      <c r="L8" s="320"/>
      <c r="M8" s="320"/>
    </row>
    <row r="9" spans="1:13" s="67" customFormat="1" ht="14.1" customHeight="1">
      <c r="A9" s="46" t="s">
        <v>236</v>
      </c>
      <c r="B9" s="381">
        <v>1.152551983723296</v>
      </c>
      <c r="C9" s="381" t="s">
        <v>154</v>
      </c>
      <c r="D9" s="316" t="s">
        <v>179</v>
      </c>
      <c r="E9" s="381" t="s">
        <v>154</v>
      </c>
      <c r="F9" s="381" t="s">
        <v>154</v>
      </c>
      <c r="G9" s="381" t="s">
        <v>154</v>
      </c>
      <c r="H9" s="316" t="s">
        <v>154</v>
      </c>
      <c r="I9" s="381" t="s">
        <v>154</v>
      </c>
      <c r="J9" s="381" t="s">
        <v>154</v>
      </c>
      <c r="K9" s="381" t="s">
        <v>179</v>
      </c>
      <c r="L9" s="316" t="s">
        <v>179</v>
      </c>
      <c r="M9" s="316"/>
    </row>
    <row r="10" spans="1:13" s="67" customFormat="1" ht="14.1" customHeight="1">
      <c r="A10" s="46" t="s">
        <v>237</v>
      </c>
      <c r="B10" s="381">
        <v>0.474113793743214</v>
      </c>
      <c r="C10" s="381" t="s">
        <v>154</v>
      </c>
      <c r="D10" s="316" t="s">
        <v>179</v>
      </c>
      <c r="E10" s="381" t="s">
        <v>154</v>
      </c>
      <c r="F10" s="381" t="s">
        <v>154</v>
      </c>
      <c r="G10" s="381" t="s">
        <v>154</v>
      </c>
      <c r="H10" s="316" t="s">
        <v>154</v>
      </c>
      <c r="I10" s="381" t="s">
        <v>154</v>
      </c>
      <c r="J10" s="381" t="s">
        <v>154</v>
      </c>
      <c r="K10" s="381" t="s">
        <v>179</v>
      </c>
      <c r="L10" s="316" t="s">
        <v>179</v>
      </c>
      <c r="M10" s="316"/>
    </row>
    <row r="11" spans="1:13" s="67" customFormat="1" ht="14.1" customHeight="1">
      <c r="A11" s="46" t="s">
        <v>113</v>
      </c>
      <c r="B11" s="382">
        <v>5371513</v>
      </c>
      <c r="C11" s="382">
        <v>5344240</v>
      </c>
      <c r="D11" s="302">
        <v>5301049</v>
      </c>
      <c r="E11" s="382">
        <v>5331986</v>
      </c>
      <c r="F11" s="382">
        <v>5304361</v>
      </c>
      <c r="G11" s="382">
        <v>5390118</v>
      </c>
      <c r="H11" s="302">
        <v>5400966</v>
      </c>
      <c r="I11" s="382">
        <v>5293328</v>
      </c>
      <c r="J11" s="83">
        <v>5297842</v>
      </c>
      <c r="K11" s="382">
        <v>5305926</v>
      </c>
      <c r="L11" s="302">
        <v>5302450</v>
      </c>
      <c r="M11" s="302"/>
    </row>
    <row r="12" spans="1:13" s="67" customFormat="1" ht="14.1" customHeight="1">
      <c r="A12" s="52" t="s">
        <v>114</v>
      </c>
      <c r="B12" s="61">
        <v>0.57720459766177612</v>
      </c>
      <c r="C12" s="61">
        <v>0.58195908117898898</v>
      </c>
      <c r="D12" s="457">
        <v>0.58890570526701413</v>
      </c>
      <c r="E12" s="61">
        <v>0.59199999999999997</v>
      </c>
      <c r="F12" s="61">
        <v>0.60099999999999998</v>
      </c>
      <c r="G12" s="61">
        <v>0.61699999999999999</v>
      </c>
      <c r="H12" s="457">
        <v>0.626</v>
      </c>
      <c r="I12" s="61">
        <v>0.64517785408348016</v>
      </c>
      <c r="J12" s="74">
        <v>0.64800000000000002</v>
      </c>
      <c r="K12" s="61">
        <v>0.65608340561100931</v>
      </c>
      <c r="L12" s="457">
        <f>3537218/L11</f>
        <v>0.66709125027110105</v>
      </c>
      <c r="M12" s="457"/>
    </row>
    <row r="13" spans="1:13" s="67" customFormat="1" ht="14.1" customHeight="1">
      <c r="A13" s="46" t="s">
        <v>122</v>
      </c>
      <c r="B13" s="383">
        <v>181.86838918853388</v>
      </c>
      <c r="C13" s="383">
        <v>188.191815722911</v>
      </c>
      <c r="D13" s="315">
        <v>189.43867979192433</v>
      </c>
      <c r="E13" s="383">
        <v>191</v>
      </c>
      <c r="F13" s="383">
        <v>195</v>
      </c>
      <c r="G13" s="383">
        <v>205</v>
      </c>
      <c r="H13" s="315">
        <v>200</v>
      </c>
      <c r="I13" s="383">
        <v>198.75196522455144</v>
      </c>
      <c r="J13" s="76">
        <v>205</v>
      </c>
      <c r="K13" s="383">
        <v>213.30513610799264</v>
      </c>
      <c r="L13" s="315">
        <v>212.98271907884771</v>
      </c>
      <c r="M13" s="315"/>
    </row>
    <row r="14" spans="1:13" s="67" customFormat="1" ht="14.1" customHeight="1">
      <c r="A14" s="46" t="s">
        <v>181</v>
      </c>
      <c r="B14" s="383">
        <v>3216.2913215825943</v>
      </c>
      <c r="C14" s="383">
        <v>3265.1381980027677</v>
      </c>
      <c r="D14" s="315">
        <v>3294.5149348967138</v>
      </c>
      <c r="E14" s="383">
        <v>3302</v>
      </c>
      <c r="F14" s="383">
        <v>3289</v>
      </c>
      <c r="G14" s="383">
        <v>3327</v>
      </c>
      <c r="H14" s="315">
        <v>3367</v>
      </c>
      <c r="I14" s="383">
        <v>3392.0239382439831</v>
      </c>
      <c r="J14" s="76">
        <v>3488</v>
      </c>
      <c r="K14" s="383">
        <v>3557.4843424039277</v>
      </c>
      <c r="L14" s="315">
        <v>3611.6264158308823</v>
      </c>
      <c r="M14" s="315"/>
    </row>
    <row r="15" spans="1:13" s="67" customFormat="1" ht="14.1" customHeight="1">
      <c r="A15" s="52" t="s">
        <v>182</v>
      </c>
      <c r="B15" s="384">
        <v>4830.8036000086695</v>
      </c>
      <c r="C15" s="384">
        <v>4864.5428396413681</v>
      </c>
      <c r="D15" s="314">
        <v>4870.3948677537128</v>
      </c>
      <c r="E15" s="384">
        <v>4873</v>
      </c>
      <c r="F15" s="384">
        <v>4817</v>
      </c>
      <c r="G15" s="384">
        <v>4816</v>
      </c>
      <c r="H15" s="314">
        <v>4844</v>
      </c>
      <c r="I15" s="384">
        <v>4832.8065091528288</v>
      </c>
      <c r="J15" s="81">
        <v>4853</v>
      </c>
      <c r="K15" s="384">
        <v>4916.9211956831359</v>
      </c>
      <c r="L15" s="314">
        <v>4954.5161070870672</v>
      </c>
      <c r="M15" s="314"/>
    </row>
    <row r="16" spans="1:13" s="67" customFormat="1" ht="14.1" customHeight="1">
      <c r="A16" s="52" t="s">
        <v>183</v>
      </c>
      <c r="B16" s="384">
        <v>1065.9570628110735</v>
      </c>
      <c r="C16" s="384">
        <v>1098.4915649621571</v>
      </c>
      <c r="D16" s="314">
        <v>1130.4261029941756</v>
      </c>
      <c r="E16" s="384">
        <v>1119</v>
      </c>
      <c r="F16" s="384">
        <v>1031</v>
      </c>
      <c r="G16" s="384">
        <v>1068</v>
      </c>
      <c r="H16" s="314">
        <v>1067</v>
      </c>
      <c r="I16" s="384">
        <v>1073.3989648289485</v>
      </c>
      <c r="J16" s="81">
        <v>998</v>
      </c>
      <c r="K16" s="384">
        <v>1046.3513121619824</v>
      </c>
      <c r="L16" s="314">
        <v>1075.3902244095277</v>
      </c>
      <c r="M16" s="314"/>
    </row>
    <row r="17" spans="1:13" s="67" customFormat="1" ht="14.1" customHeight="1">
      <c r="A17" s="46" t="s">
        <v>118</v>
      </c>
      <c r="B17" s="62">
        <v>0.22027639082006614</v>
      </c>
      <c r="C17" s="62">
        <v>0.19464975177555977</v>
      </c>
      <c r="D17" s="313">
        <v>0.19572879478219632</v>
      </c>
      <c r="E17" s="62">
        <v>0.187</v>
      </c>
      <c r="F17" s="62">
        <v>0.15</v>
      </c>
      <c r="G17" s="62">
        <v>0.151</v>
      </c>
      <c r="H17" s="313">
        <v>0.159</v>
      </c>
      <c r="I17" s="62">
        <v>0.17813622245584398</v>
      </c>
      <c r="J17" s="77">
        <v>0.13100000000000001</v>
      </c>
      <c r="K17" s="62">
        <v>0.14036758102609168</v>
      </c>
      <c r="L17" s="313">
        <v>0.15419643231986446</v>
      </c>
      <c r="M17" s="313"/>
    </row>
    <row r="18" spans="1:13" s="67" customFormat="1" ht="14.1" customHeight="1">
      <c r="A18" s="52" t="s">
        <v>115</v>
      </c>
      <c r="B18" s="61">
        <v>0.11762285712072987</v>
      </c>
      <c r="C18" s="61">
        <v>0.10826843805497592</v>
      </c>
      <c r="D18" s="312">
        <v>0.10381835396898022</v>
      </c>
      <c r="E18" s="61">
        <v>0.10100000000000001</v>
      </c>
      <c r="F18" s="61">
        <v>8.7999999999999995E-2</v>
      </c>
      <c r="G18" s="61">
        <v>8.4000000000000005E-2</v>
      </c>
      <c r="H18" s="312">
        <v>8.3000000000000004E-2</v>
      </c>
      <c r="I18" s="61">
        <v>8.0470492751406178E-2</v>
      </c>
      <c r="J18" s="74">
        <v>9.8000000000000004E-2</v>
      </c>
      <c r="K18" s="61">
        <v>8.4583650812775663E-2</v>
      </c>
      <c r="L18" s="312">
        <v>8.1031156498735032E-2</v>
      </c>
      <c r="M18" s="312"/>
    </row>
    <row r="19" spans="1:13" s="67" customFormat="1" ht="14.1" customHeight="1">
      <c r="A19" s="52" t="s">
        <v>116</v>
      </c>
      <c r="B19" s="61">
        <v>0.35699842957274119</v>
      </c>
      <c r="C19" s="61">
        <v>0.3116669078209387</v>
      </c>
      <c r="D19" s="312">
        <v>0.32194549083372809</v>
      </c>
      <c r="E19" s="61">
        <v>0.307</v>
      </c>
      <c r="F19" s="61">
        <v>0.24114074118156806</v>
      </c>
      <c r="G19" s="61">
        <v>0.253</v>
      </c>
      <c r="H19" s="312">
        <v>0.27900000000000003</v>
      </c>
      <c r="I19" s="61">
        <v>0.33530789048668863</v>
      </c>
      <c r="J19" s="74">
        <v>0.18</v>
      </c>
      <c r="K19" s="61">
        <v>0.24341088853792578</v>
      </c>
      <c r="L19" s="312">
        <v>0.29237935359859663</v>
      </c>
      <c r="M19" s="312"/>
    </row>
    <row r="20" spans="1:13" s="67" customFormat="1" ht="14.1" customHeight="1">
      <c r="A20" s="53" t="s">
        <v>184</v>
      </c>
      <c r="B20" s="62">
        <v>0.33887912591687042</v>
      </c>
      <c r="C20" s="62">
        <v>0.33978964906799958</v>
      </c>
      <c r="D20" s="313">
        <v>0.34189977824822376</v>
      </c>
      <c r="E20" s="62">
        <v>0.34499999999999997</v>
      </c>
      <c r="F20" s="62">
        <v>0.37228017315356893</v>
      </c>
      <c r="G20" s="62">
        <v>0.373</v>
      </c>
      <c r="H20" s="313">
        <v>0.38</v>
      </c>
      <c r="I20" s="62">
        <v>0.39305311577536717</v>
      </c>
      <c r="J20" s="77">
        <v>0.39</v>
      </c>
      <c r="K20" s="62">
        <v>0.42775514769623696</v>
      </c>
      <c r="L20" s="313">
        <v>0.43259324555120932</v>
      </c>
      <c r="M20" s="313"/>
    </row>
    <row r="21" spans="1:13" s="67" customFormat="1" ht="14.1" customHeight="1">
      <c r="A21" s="45" t="s">
        <v>117</v>
      </c>
      <c r="B21" s="384">
        <v>5915.6923118380382</v>
      </c>
      <c r="C21" s="384">
        <v>6076.7112593839656</v>
      </c>
      <c r="D21" s="314">
        <v>5865.9471658835701</v>
      </c>
      <c r="E21" s="384">
        <v>6013</v>
      </c>
      <c r="F21" s="384">
        <v>5084.1115726414619</v>
      </c>
      <c r="G21" s="384">
        <v>4400</v>
      </c>
      <c r="H21" s="314">
        <v>3654</v>
      </c>
      <c r="I21" s="384">
        <v>4092.3586629160882</v>
      </c>
      <c r="J21" s="81">
        <v>6231</v>
      </c>
      <c r="K21" s="384">
        <v>5272.5999256628502</v>
      </c>
      <c r="L21" s="314">
        <v>4624.1657743787091</v>
      </c>
      <c r="M21" s="314"/>
    </row>
    <row r="22" spans="1:13" s="67" customFormat="1" ht="14.1" customHeight="1">
      <c r="A22" s="45" t="s">
        <v>129</v>
      </c>
      <c r="B22" s="384">
        <v>17203.60621560067</v>
      </c>
      <c r="C22" s="384">
        <v>17380.746987803122</v>
      </c>
      <c r="D22" s="314">
        <v>17538.611790140025</v>
      </c>
      <c r="E22" s="384">
        <v>18211</v>
      </c>
      <c r="F22" s="384">
        <v>21426.712546048639</v>
      </c>
      <c r="G22" s="384">
        <v>14649</v>
      </c>
      <c r="H22" s="314">
        <v>15225</v>
      </c>
      <c r="I22" s="384">
        <v>18118.642327119334</v>
      </c>
      <c r="J22" s="81">
        <v>23268</v>
      </c>
      <c r="K22" s="384">
        <v>18588.374932502033</v>
      </c>
      <c r="L22" s="314">
        <v>16682.822536033629</v>
      </c>
      <c r="M22" s="314"/>
    </row>
    <row r="23" spans="1:13" s="67" customFormat="1" ht="14.1" customHeight="1">
      <c r="A23" s="46" t="s">
        <v>155</v>
      </c>
      <c r="B23" s="382">
        <v>2366104</v>
      </c>
      <c r="C23" s="382">
        <v>2422602</v>
      </c>
      <c r="D23" s="311">
        <v>2469111</v>
      </c>
      <c r="E23" s="382">
        <v>2554703</v>
      </c>
      <c r="F23" s="382">
        <v>2634512</v>
      </c>
      <c r="G23" s="382">
        <v>2760428</v>
      </c>
      <c r="H23" s="311">
        <v>2816214</v>
      </c>
      <c r="I23" s="382">
        <v>2845079</v>
      </c>
      <c r="J23" s="382">
        <v>2870496</v>
      </c>
      <c r="K23" s="382">
        <v>2915379</v>
      </c>
      <c r="L23" s="311">
        <v>2979571</v>
      </c>
      <c r="M23" s="311"/>
    </row>
    <row r="24" spans="1:13" s="67" customFormat="1" ht="14.1" customHeight="1">
      <c r="A24" s="45" t="s">
        <v>148</v>
      </c>
      <c r="B24" s="61">
        <v>0.83</v>
      </c>
      <c r="C24" s="61">
        <v>0.83</v>
      </c>
      <c r="D24" s="312">
        <v>0.83</v>
      </c>
      <c r="E24" s="61">
        <v>0.86180000000000001</v>
      </c>
      <c r="F24" s="61">
        <v>0.86180000000000001</v>
      </c>
      <c r="G24" s="61">
        <v>0.86180000000000001</v>
      </c>
      <c r="H24" s="312">
        <v>0.86180000000000001</v>
      </c>
      <c r="I24" s="61">
        <v>0.86180000000000001</v>
      </c>
      <c r="J24" s="61">
        <v>0.86180000000000001</v>
      </c>
      <c r="K24" s="61">
        <v>0.95879999999999999</v>
      </c>
      <c r="L24" s="312">
        <v>0.96499999999999997</v>
      </c>
      <c r="M24" s="312"/>
    </row>
    <row r="25" spans="1:13" s="67" customFormat="1" ht="14.1" customHeight="1">
      <c r="A25" s="45" t="s">
        <v>146</v>
      </c>
      <c r="B25" s="61">
        <v>0.97399999999999998</v>
      </c>
      <c r="C25" s="61">
        <v>0.97599999999999998</v>
      </c>
      <c r="D25" s="312">
        <v>0.97799999999999998</v>
      </c>
      <c r="E25" s="61">
        <v>0.98</v>
      </c>
      <c r="F25" s="61">
        <v>0.98</v>
      </c>
      <c r="G25" s="61">
        <v>0.98429999999999995</v>
      </c>
      <c r="H25" s="312">
        <v>0.98599999999999999</v>
      </c>
      <c r="I25" s="61">
        <v>0.99</v>
      </c>
      <c r="J25" s="61" t="s">
        <v>251</v>
      </c>
      <c r="K25" s="61">
        <v>0.99109999999999998</v>
      </c>
      <c r="L25" s="312">
        <v>0.99139999999999995</v>
      </c>
      <c r="M25" s="312"/>
    </row>
    <row r="26" spans="1:13" s="67" customFormat="1" ht="14.1" customHeight="1">
      <c r="A26" s="46"/>
      <c r="B26" s="58"/>
      <c r="C26" s="58"/>
      <c r="D26" s="319"/>
      <c r="E26" s="58"/>
      <c r="F26" s="58"/>
      <c r="G26" s="58"/>
      <c r="H26" s="319"/>
      <c r="I26" s="58"/>
      <c r="J26" s="58"/>
      <c r="K26" s="58"/>
      <c r="L26" s="319"/>
      <c r="M26" s="319"/>
    </row>
    <row r="27" spans="1:13" s="67" customFormat="1" ht="14.1" customHeight="1">
      <c r="A27" s="57" t="s">
        <v>100</v>
      </c>
      <c r="B27" s="63"/>
      <c r="C27" s="63"/>
      <c r="D27" s="310"/>
      <c r="E27" s="63"/>
      <c r="F27" s="63"/>
      <c r="G27" s="63"/>
      <c r="H27" s="310"/>
      <c r="I27" s="63"/>
      <c r="J27" s="63"/>
      <c r="K27" s="63"/>
      <c r="L27" s="310"/>
      <c r="M27" s="310"/>
    </row>
    <row r="28" spans="1:13" s="67" customFormat="1" ht="14.1" customHeight="1">
      <c r="A28" s="46"/>
      <c r="B28" s="58"/>
      <c r="C28" s="58"/>
      <c r="D28" s="319"/>
      <c r="E28" s="58"/>
      <c r="F28" s="58"/>
      <c r="G28" s="58"/>
      <c r="H28" s="319"/>
      <c r="I28" s="58"/>
      <c r="J28" s="58"/>
      <c r="K28" s="58"/>
      <c r="L28" s="319"/>
      <c r="M28" s="319"/>
    </row>
    <row r="29" spans="1:13" s="67" customFormat="1" ht="14.1" customHeight="1">
      <c r="A29" s="56" t="s">
        <v>130</v>
      </c>
      <c r="B29" s="153"/>
      <c r="C29" s="153"/>
      <c r="D29" s="319"/>
      <c r="E29" s="153"/>
      <c r="F29" s="153"/>
      <c r="G29" s="153"/>
      <c r="H29" s="319"/>
      <c r="I29" s="153"/>
      <c r="J29" s="153"/>
      <c r="K29" s="153"/>
      <c r="L29" s="319"/>
      <c r="M29" s="319"/>
    </row>
    <row r="30" spans="1:13" s="71" customFormat="1" ht="14.1" customHeight="1">
      <c r="A30" s="156" t="s">
        <v>167</v>
      </c>
      <c r="B30" s="76">
        <v>1447961</v>
      </c>
      <c r="C30" s="76">
        <v>1440696</v>
      </c>
      <c r="D30" s="309">
        <v>1437116</v>
      </c>
      <c r="E30" s="76">
        <v>1422589</v>
      </c>
      <c r="F30" s="76">
        <v>1423761</v>
      </c>
      <c r="G30" s="76">
        <v>1425319</v>
      </c>
      <c r="H30" s="309">
        <v>1420725</v>
      </c>
      <c r="I30" s="76">
        <v>1411972</v>
      </c>
      <c r="J30" s="76">
        <v>1401632</v>
      </c>
      <c r="K30" s="76">
        <v>1391050</v>
      </c>
      <c r="L30" s="309">
        <v>1385153</v>
      </c>
      <c r="M30" s="309"/>
    </row>
    <row r="31" spans="1:13" s="67" customFormat="1" ht="14.1" customHeight="1">
      <c r="A31" s="45" t="s">
        <v>102</v>
      </c>
      <c r="B31" s="81">
        <v>729518.74866649986</v>
      </c>
      <c r="C31" s="81">
        <v>1400659.778525833</v>
      </c>
      <c r="D31" s="309">
        <v>2042909.6056768331</v>
      </c>
      <c r="E31" s="81">
        <v>2728548.1005499996</v>
      </c>
      <c r="F31" s="81">
        <v>736102</v>
      </c>
      <c r="G31" s="81">
        <v>1429049</v>
      </c>
      <c r="H31" s="309">
        <v>2088899.10635</v>
      </c>
      <c r="I31" s="81">
        <v>2745231.9724166649</v>
      </c>
      <c r="J31" s="81">
        <v>680443</v>
      </c>
      <c r="K31" s="81">
        <v>1269274.8277999996</v>
      </c>
      <c r="L31" s="309">
        <v>1827533.0324833328</v>
      </c>
      <c r="M31" s="309"/>
    </row>
    <row r="32" spans="1:13" s="67" customFormat="1" ht="14.1" customHeight="1">
      <c r="A32" s="53" t="s">
        <v>152</v>
      </c>
      <c r="B32" s="76">
        <v>167.09138900601272</v>
      </c>
      <c r="C32" s="76">
        <v>161.01264406008519</v>
      </c>
      <c r="D32" s="309">
        <v>157.00047168908267</v>
      </c>
      <c r="E32" s="383">
        <v>158</v>
      </c>
      <c r="F32" s="76">
        <v>172</v>
      </c>
      <c r="G32" s="76">
        <v>167</v>
      </c>
      <c r="H32" s="309">
        <v>163</v>
      </c>
      <c r="I32" s="383">
        <v>161</v>
      </c>
      <c r="J32" s="76">
        <v>161</v>
      </c>
      <c r="K32" s="76">
        <v>150.96009307519196</v>
      </c>
      <c r="L32" s="309">
        <v>145.34396066504479</v>
      </c>
      <c r="M32" s="309"/>
    </row>
    <row r="33" spans="1:13" s="67" customFormat="1" ht="14.1" customHeight="1">
      <c r="A33" s="53" t="s">
        <v>153</v>
      </c>
      <c r="B33" s="76">
        <v>2592.0831408892359</v>
      </c>
      <c r="C33" s="76">
        <v>2620.5109122622002</v>
      </c>
      <c r="D33" s="309">
        <v>2591.4293469690265</v>
      </c>
      <c r="E33" s="383">
        <v>2569</v>
      </c>
      <c r="F33" s="76">
        <v>2455</v>
      </c>
      <c r="G33" s="76">
        <v>2430</v>
      </c>
      <c r="H33" s="309">
        <v>2413</v>
      </c>
      <c r="I33" s="383">
        <v>2395</v>
      </c>
      <c r="J33" s="76">
        <v>2337</v>
      </c>
      <c r="K33" s="76">
        <v>2366.8931990361025</v>
      </c>
      <c r="L33" s="309">
        <v>2337.4233186842075</v>
      </c>
      <c r="M33" s="309"/>
    </row>
    <row r="34" spans="1:13" s="67" customFormat="1" ht="14.1" customHeight="1">
      <c r="A34" s="46"/>
      <c r="B34" s="74"/>
      <c r="C34" s="74"/>
      <c r="D34" s="320"/>
      <c r="E34" s="74"/>
      <c r="F34" s="74"/>
      <c r="G34" s="74"/>
      <c r="H34" s="320"/>
      <c r="I34" s="74"/>
      <c r="J34" s="74"/>
      <c r="K34" s="74"/>
      <c r="L34" s="320"/>
      <c r="M34" s="320"/>
    </row>
    <row r="35" spans="1:13" s="67" customFormat="1" ht="14.1" customHeight="1">
      <c r="A35" s="56" t="s">
        <v>103</v>
      </c>
      <c r="B35" s="74"/>
      <c r="C35" s="74"/>
      <c r="D35" s="320"/>
      <c r="E35" s="74"/>
      <c r="F35" s="74"/>
      <c r="G35" s="74"/>
      <c r="H35" s="320"/>
      <c r="I35" s="74"/>
      <c r="J35" s="74"/>
      <c r="K35" s="74"/>
      <c r="L35" s="320"/>
      <c r="M35" s="320"/>
    </row>
    <row r="36" spans="1:13" s="67" customFormat="1" ht="14.1" customHeight="1">
      <c r="A36" s="53" t="s">
        <v>238</v>
      </c>
      <c r="B36" s="84">
        <v>0.38318726016884114</v>
      </c>
      <c r="C36" s="84">
        <v>0.38240000000000002</v>
      </c>
      <c r="D36" s="313">
        <v>0.38080000000000003</v>
      </c>
      <c r="E36" s="84">
        <v>0.3769351034852611</v>
      </c>
      <c r="F36" s="84">
        <v>0.37803016924208976</v>
      </c>
      <c r="G36" s="84">
        <v>0.37823774954627948</v>
      </c>
      <c r="H36" s="313" t="s">
        <v>234</v>
      </c>
      <c r="I36" s="84">
        <v>0.376</v>
      </c>
      <c r="J36" s="84">
        <v>0.377</v>
      </c>
      <c r="K36" s="84">
        <v>0.378</v>
      </c>
      <c r="L36" s="313" t="s">
        <v>256</v>
      </c>
      <c r="M36" s="494"/>
    </row>
    <row r="37" spans="1:13" s="67" customFormat="1" ht="14.1" customHeight="1">
      <c r="A37" s="52" t="s">
        <v>104</v>
      </c>
      <c r="B37" s="79">
        <v>581744</v>
      </c>
      <c r="C37" s="79">
        <v>579706</v>
      </c>
      <c r="D37" s="321">
        <v>577325</v>
      </c>
      <c r="E37" s="79">
        <v>566956</v>
      </c>
      <c r="F37" s="79">
        <v>562243</v>
      </c>
      <c r="G37" s="79">
        <v>559046</v>
      </c>
      <c r="H37" s="321">
        <v>554192</v>
      </c>
      <c r="I37" s="79">
        <v>549694</v>
      </c>
      <c r="J37" s="79">
        <v>547806</v>
      </c>
      <c r="K37" s="79">
        <v>548450</v>
      </c>
      <c r="L37" s="321">
        <v>546704</v>
      </c>
      <c r="M37" s="321"/>
    </row>
    <row r="38" spans="1:13" s="67" customFormat="1" ht="14.1" customHeight="1">
      <c r="A38" s="52" t="s">
        <v>105</v>
      </c>
      <c r="B38" s="79">
        <v>341903</v>
      </c>
      <c r="C38" s="79">
        <v>344699</v>
      </c>
      <c r="D38" s="321">
        <v>348224</v>
      </c>
      <c r="E38" s="79">
        <v>346557</v>
      </c>
      <c r="F38" s="79">
        <v>352738</v>
      </c>
      <c r="G38" s="79">
        <v>362979</v>
      </c>
      <c r="H38" s="321">
        <v>366451</v>
      </c>
      <c r="I38" s="79">
        <v>370061</v>
      </c>
      <c r="J38" s="79">
        <v>374478</v>
      </c>
      <c r="K38" s="79">
        <v>378796</v>
      </c>
      <c r="L38" s="321">
        <v>389182</v>
      </c>
      <c r="M38" s="321"/>
    </row>
    <row r="39" spans="1:13" s="67" customFormat="1" ht="14.1" customHeight="1">
      <c r="A39" s="52" t="s">
        <v>106</v>
      </c>
      <c r="B39" s="79">
        <v>77421</v>
      </c>
      <c r="C39" s="79">
        <v>84183</v>
      </c>
      <c r="D39" s="321">
        <v>93015</v>
      </c>
      <c r="E39" s="79">
        <v>102003</v>
      </c>
      <c r="F39" s="79">
        <v>115164</v>
      </c>
      <c r="G39" s="79">
        <v>127812</v>
      </c>
      <c r="H39" s="321">
        <v>141885</v>
      </c>
      <c r="I39" s="79">
        <v>153828</v>
      </c>
      <c r="J39" s="79">
        <v>166229</v>
      </c>
      <c r="K39" s="79">
        <v>177210</v>
      </c>
      <c r="L39" s="321">
        <v>190518</v>
      </c>
      <c r="M39" s="321"/>
    </row>
    <row r="40" spans="1:13" s="67" customFormat="1" ht="14.1" customHeight="1">
      <c r="A40" s="53" t="s">
        <v>107</v>
      </c>
      <c r="B40" s="75">
        <v>1001068</v>
      </c>
      <c r="C40" s="75">
        <v>1008588</v>
      </c>
      <c r="D40" s="307">
        <v>1018564</v>
      </c>
      <c r="E40" s="75">
        <v>1015516</v>
      </c>
      <c r="F40" s="75">
        <v>1030145</v>
      </c>
      <c r="G40" s="75">
        <v>1049837</v>
      </c>
      <c r="H40" s="307">
        <v>1062528</v>
      </c>
      <c r="I40" s="75">
        <v>1073583</v>
      </c>
      <c r="J40" s="75">
        <f>SUM(J37:J39)</f>
        <v>1088513</v>
      </c>
      <c r="K40" s="75">
        <v>1104456</v>
      </c>
      <c r="L40" s="307">
        <v>1126404</v>
      </c>
      <c r="M40" s="307"/>
    </row>
    <row r="41" spans="1:13" s="67" customFormat="1" ht="14.1" customHeight="1">
      <c r="A41" s="53" t="s">
        <v>185</v>
      </c>
      <c r="B41" s="75">
        <v>3596.9126666598763</v>
      </c>
      <c r="C41" s="75">
        <v>3686.6063051881843</v>
      </c>
      <c r="D41" s="307">
        <v>3631.1302656910952</v>
      </c>
      <c r="E41" s="75">
        <v>3612.2826044793305</v>
      </c>
      <c r="F41" s="75">
        <v>3486</v>
      </c>
      <c r="G41" s="75">
        <v>3524</v>
      </c>
      <c r="H41" s="307">
        <v>3498</v>
      </c>
      <c r="I41" s="75">
        <v>3497</v>
      </c>
      <c r="J41" s="75">
        <v>3546</v>
      </c>
      <c r="K41" s="75">
        <v>3477.5907839201445</v>
      </c>
      <c r="L41" s="307">
        <v>3528.7234733330406</v>
      </c>
      <c r="M41" s="307"/>
    </row>
    <row r="42" spans="1:13" s="67" customFormat="1" ht="14.1" customHeight="1">
      <c r="A42" s="53" t="s">
        <v>131</v>
      </c>
      <c r="B42" s="75">
        <v>27802</v>
      </c>
      <c r="C42" s="75">
        <v>27824</v>
      </c>
      <c r="D42" s="307">
        <v>26622</v>
      </c>
      <c r="E42" s="75">
        <v>25802</v>
      </c>
      <c r="F42" s="75">
        <v>25986</v>
      </c>
      <c r="G42" s="75">
        <v>34089</v>
      </c>
      <c r="H42" s="307">
        <v>33632</v>
      </c>
      <c r="I42" s="75">
        <v>33200</v>
      </c>
      <c r="J42" s="75">
        <v>31186</v>
      </c>
      <c r="K42" s="75">
        <v>30596</v>
      </c>
      <c r="L42" s="307">
        <v>29601</v>
      </c>
      <c r="M42" s="307"/>
    </row>
    <row r="43" spans="1:13" s="67" customFormat="1" ht="14.1" customHeight="1">
      <c r="A43" s="45"/>
      <c r="B43" s="74"/>
      <c r="C43" s="74"/>
      <c r="D43" s="320"/>
      <c r="E43" s="74"/>
      <c r="F43" s="74"/>
      <c r="G43" s="74"/>
      <c r="H43" s="320"/>
      <c r="I43" s="74"/>
      <c r="J43" s="74"/>
      <c r="K43" s="74"/>
      <c r="L43" s="320"/>
      <c r="M43" s="320"/>
    </row>
    <row r="44" spans="1:13" s="67" customFormat="1" ht="14.1" customHeight="1">
      <c r="A44" s="56" t="s">
        <v>108</v>
      </c>
      <c r="B44" s="74"/>
      <c r="C44" s="74"/>
      <c r="D44" s="320"/>
      <c r="E44" s="74"/>
      <c r="F44" s="74"/>
      <c r="G44" s="74"/>
      <c r="H44" s="320"/>
      <c r="I44" s="74"/>
      <c r="J44" s="74"/>
      <c r="K44" s="74"/>
      <c r="L44" s="320"/>
      <c r="M44" s="320"/>
    </row>
    <row r="45" spans="1:13" s="67" customFormat="1" ht="14.1" customHeight="1">
      <c r="A45" s="46" t="s">
        <v>239</v>
      </c>
      <c r="B45" s="84">
        <v>0.2754420485005708</v>
      </c>
      <c r="C45" s="84">
        <v>0.27489999999999998</v>
      </c>
      <c r="D45" s="316">
        <v>0.27560000000000001</v>
      </c>
      <c r="E45" s="84">
        <v>0.27400000000000002</v>
      </c>
      <c r="F45" s="84">
        <v>0.28199999999999997</v>
      </c>
      <c r="G45" s="84">
        <v>0.28489999999999999</v>
      </c>
      <c r="H45" s="316">
        <v>0.28599999999999998</v>
      </c>
      <c r="I45" s="84">
        <v>0.28899999999999998</v>
      </c>
      <c r="J45" s="84">
        <v>0.29199999999999998</v>
      </c>
      <c r="K45" s="84">
        <v>0.29299999999999998</v>
      </c>
      <c r="L45" s="313">
        <v>0.29799999999999999</v>
      </c>
      <c r="M45" s="316"/>
    </row>
    <row r="46" spans="1:13" s="67" customFormat="1" ht="14.1" customHeight="1">
      <c r="A46" s="52" t="s">
        <v>109</v>
      </c>
      <c r="B46" s="81">
        <v>147978</v>
      </c>
      <c r="C46" s="81">
        <v>141120</v>
      </c>
      <c r="D46" s="308">
        <v>134851</v>
      </c>
      <c r="E46" s="81">
        <v>128998.5</v>
      </c>
      <c r="F46" s="81">
        <v>126088</v>
      </c>
      <c r="G46" s="81">
        <v>131047.5</v>
      </c>
      <c r="H46" s="308">
        <v>126967</v>
      </c>
      <c r="I46" s="81">
        <v>121849</v>
      </c>
      <c r="J46" s="81">
        <v>115200</v>
      </c>
      <c r="K46" s="81">
        <v>109845</v>
      </c>
      <c r="L46" s="308">
        <v>112773</v>
      </c>
      <c r="M46" s="308"/>
    </row>
    <row r="47" spans="1:13" s="67" customFormat="1" ht="14.1" customHeight="1">
      <c r="A47" s="52" t="s">
        <v>132</v>
      </c>
      <c r="B47" s="81">
        <v>304171</v>
      </c>
      <c r="C47" s="81">
        <v>302417</v>
      </c>
      <c r="D47" s="308">
        <v>298558</v>
      </c>
      <c r="E47" s="81">
        <v>290012</v>
      </c>
      <c r="F47" s="81">
        <v>287717</v>
      </c>
      <c r="G47" s="81">
        <v>284324</v>
      </c>
      <c r="H47" s="308">
        <v>279418</v>
      </c>
      <c r="I47" s="81">
        <v>275886</v>
      </c>
      <c r="J47" s="81">
        <v>274556</v>
      </c>
      <c r="K47" s="81">
        <v>270065</v>
      </c>
      <c r="L47" s="308">
        <v>266920</v>
      </c>
      <c r="M47" s="308"/>
    </row>
    <row r="48" spans="1:13" s="67" customFormat="1" ht="14.1" customHeight="1">
      <c r="A48" s="52" t="s">
        <v>110</v>
      </c>
      <c r="B48" s="81">
        <v>511671</v>
      </c>
      <c r="C48" s="81">
        <v>527772</v>
      </c>
      <c r="D48" s="308">
        <v>545283</v>
      </c>
      <c r="E48" s="81">
        <v>550002</v>
      </c>
      <c r="F48" s="81">
        <v>571169</v>
      </c>
      <c r="G48" s="81">
        <v>590869</v>
      </c>
      <c r="H48" s="308">
        <v>609807</v>
      </c>
      <c r="I48" s="81">
        <v>628797</v>
      </c>
      <c r="J48" s="81">
        <v>649115</v>
      </c>
      <c r="K48" s="81">
        <v>665009</v>
      </c>
      <c r="L48" s="308">
        <v>686053</v>
      </c>
      <c r="M48" s="308"/>
    </row>
    <row r="49" spans="1:13" s="67" customFormat="1" ht="14.1" customHeight="1">
      <c r="A49" s="53" t="s">
        <v>111</v>
      </c>
      <c r="B49" s="76">
        <v>963820</v>
      </c>
      <c r="C49" s="76">
        <v>971309</v>
      </c>
      <c r="D49" s="309">
        <v>978692</v>
      </c>
      <c r="E49" s="76">
        <v>969012.5</v>
      </c>
      <c r="F49" s="76">
        <v>984974</v>
      </c>
      <c r="G49" s="76">
        <v>1006240.5</v>
      </c>
      <c r="H49" s="309">
        <v>1016192</v>
      </c>
      <c r="I49" s="76">
        <v>1026532</v>
      </c>
      <c r="J49" s="76">
        <f>SUM(J46:J48)</f>
        <v>1038871</v>
      </c>
      <c r="K49" s="76">
        <v>1044919</v>
      </c>
      <c r="L49" s="309">
        <v>1065746</v>
      </c>
      <c r="M49" s="309"/>
    </row>
    <row r="50" spans="1:13" s="67" customFormat="1" ht="14.1" customHeight="1">
      <c r="A50" s="46" t="s">
        <v>186</v>
      </c>
      <c r="B50" s="76">
        <v>3280</v>
      </c>
      <c r="C50" s="76">
        <v>3350.4091275338828</v>
      </c>
      <c r="D50" s="309">
        <v>3334.0534126740276</v>
      </c>
      <c r="E50" s="76">
        <v>3332</v>
      </c>
      <c r="F50" s="76">
        <v>3512</v>
      </c>
      <c r="G50" s="76">
        <v>3503</v>
      </c>
      <c r="H50" s="309">
        <v>3495</v>
      </c>
      <c r="I50" s="76">
        <v>3480</v>
      </c>
      <c r="J50" s="76">
        <v>3606</v>
      </c>
      <c r="K50" s="76">
        <v>3533.2881093048163</v>
      </c>
      <c r="L50" s="309">
        <v>3493.6453971426863</v>
      </c>
      <c r="M50" s="309"/>
    </row>
    <row r="51" spans="1:13" s="67" customFormat="1" ht="14.1" customHeight="1">
      <c r="A51" s="45"/>
      <c r="B51" s="74"/>
      <c r="C51" s="74"/>
      <c r="D51" s="320"/>
      <c r="E51" s="74"/>
      <c r="F51" s="74"/>
      <c r="G51" s="74"/>
      <c r="H51" s="320"/>
      <c r="I51" s="74"/>
      <c r="J51" s="74"/>
      <c r="K51" s="74"/>
      <c r="L51" s="320"/>
      <c r="M51" s="320"/>
    </row>
    <row r="52" spans="1:13" s="67" customFormat="1" ht="14.1" customHeight="1">
      <c r="A52" s="56" t="s">
        <v>133</v>
      </c>
      <c r="B52" s="74"/>
      <c r="C52" s="74"/>
      <c r="D52" s="320"/>
      <c r="E52" s="74"/>
      <c r="F52" s="74"/>
      <c r="G52" s="74"/>
      <c r="H52" s="320"/>
      <c r="I52" s="74"/>
      <c r="J52" s="74"/>
      <c r="K52" s="74"/>
      <c r="L52" s="320"/>
      <c r="M52" s="320"/>
    </row>
    <row r="53" spans="1:13" s="67" customFormat="1" ht="14.1" customHeight="1">
      <c r="A53" s="46" t="s">
        <v>134</v>
      </c>
      <c r="B53" s="76">
        <v>95679</v>
      </c>
      <c r="C53" s="76">
        <v>94662</v>
      </c>
      <c r="D53" s="309">
        <v>93572</v>
      </c>
      <c r="E53" s="76">
        <v>92486</v>
      </c>
      <c r="F53" s="76">
        <v>91488</v>
      </c>
      <c r="G53" s="76">
        <v>90509</v>
      </c>
      <c r="H53" s="309">
        <v>89372</v>
      </c>
      <c r="I53" s="76">
        <v>0</v>
      </c>
      <c r="J53" s="76">
        <v>0</v>
      </c>
      <c r="K53" s="76">
        <v>0</v>
      </c>
      <c r="L53" s="309">
        <v>0</v>
      </c>
      <c r="M53" s="309"/>
    </row>
    <row r="54" spans="1:13" s="67" customFormat="1" ht="14.1" customHeight="1">
      <c r="A54" s="65" t="s">
        <v>135</v>
      </c>
      <c r="B54" s="82">
        <v>256</v>
      </c>
      <c r="C54" s="82">
        <v>256</v>
      </c>
      <c r="D54" s="306">
        <v>256</v>
      </c>
      <c r="E54" s="82">
        <v>0</v>
      </c>
      <c r="F54" s="82">
        <v>0</v>
      </c>
      <c r="G54" s="82">
        <v>0</v>
      </c>
      <c r="H54" s="306">
        <v>0</v>
      </c>
      <c r="I54" s="82">
        <v>0</v>
      </c>
      <c r="J54" s="82">
        <v>0</v>
      </c>
      <c r="K54" s="82">
        <v>0</v>
      </c>
      <c r="L54" s="306">
        <v>0</v>
      </c>
      <c r="M54" s="306"/>
    </row>
    <row r="55" spans="1:13" s="67" customFormat="1" ht="14.1" customHeight="1">
      <c r="A55" s="46"/>
      <c r="B55" s="74"/>
      <c r="C55" s="74"/>
      <c r="D55" s="309"/>
      <c r="E55" s="74"/>
      <c r="F55" s="74"/>
      <c r="G55" s="74"/>
      <c r="H55" s="309"/>
      <c r="I55" s="74"/>
      <c r="J55" s="74"/>
      <c r="K55" s="74"/>
      <c r="L55" s="309"/>
      <c r="M55" s="309"/>
    </row>
    <row r="56" spans="1:13" s="67" customFormat="1" ht="14.1" customHeight="1">
      <c r="A56" s="46"/>
      <c r="B56" s="74"/>
      <c r="C56" s="74"/>
      <c r="D56" s="320"/>
      <c r="E56" s="74"/>
      <c r="F56" s="74"/>
      <c r="G56" s="74"/>
      <c r="H56" s="320"/>
      <c r="I56" s="74"/>
      <c r="J56" s="74"/>
      <c r="K56" s="74"/>
      <c r="L56" s="320"/>
      <c r="M56" s="320"/>
    </row>
    <row r="57" spans="1:13" s="67" customFormat="1" ht="14.1" customHeight="1">
      <c r="A57" s="56" t="s">
        <v>98</v>
      </c>
      <c r="B57" s="74"/>
      <c r="C57" s="74"/>
      <c r="D57" s="320"/>
      <c r="E57" s="74"/>
      <c r="F57" s="74"/>
      <c r="G57" s="74"/>
      <c r="H57" s="320"/>
      <c r="I57" s="74"/>
      <c r="J57" s="74"/>
      <c r="K57" s="74"/>
      <c r="L57" s="320"/>
      <c r="M57" s="320"/>
    </row>
    <row r="58" spans="1:13" s="67" customFormat="1" ht="6" customHeight="1">
      <c r="A58" s="45"/>
      <c r="B58" s="74"/>
      <c r="C58" s="74"/>
      <c r="D58" s="320"/>
      <c r="E58" s="74"/>
      <c r="F58" s="74"/>
      <c r="G58" s="74"/>
      <c r="H58" s="320"/>
      <c r="I58" s="74"/>
      <c r="J58" s="74"/>
      <c r="K58" s="74"/>
      <c r="L58" s="320"/>
      <c r="M58" s="320"/>
    </row>
    <row r="59" spans="1:13" s="67" customFormat="1" ht="14.1" customHeight="1">
      <c r="A59" s="57" t="s">
        <v>112</v>
      </c>
      <c r="B59" s="64"/>
      <c r="C59" s="64"/>
      <c r="D59" s="317"/>
      <c r="E59" s="64"/>
      <c r="F59" s="64"/>
      <c r="G59" s="64"/>
      <c r="H59" s="317"/>
      <c r="I59" s="64"/>
      <c r="J59" s="64"/>
      <c r="K59" s="64"/>
      <c r="L59" s="317"/>
      <c r="M59" s="317"/>
    </row>
    <row r="60" spans="1:13" s="67" customFormat="1" ht="14.1" customHeight="1">
      <c r="A60" s="46"/>
      <c r="B60" s="61"/>
      <c r="C60" s="61"/>
      <c r="D60" s="320"/>
      <c r="E60" s="61"/>
      <c r="F60" s="61"/>
      <c r="G60" s="61"/>
      <c r="H60" s="320"/>
      <c r="I60" s="61"/>
      <c r="J60" s="61"/>
      <c r="K60" s="61"/>
      <c r="L60" s="320"/>
      <c r="M60" s="320"/>
    </row>
    <row r="61" spans="1:13" s="67" customFormat="1" ht="14.1" customHeight="1">
      <c r="A61" s="46" t="s">
        <v>240</v>
      </c>
      <c r="B61" s="62">
        <v>1.0444200385356455</v>
      </c>
      <c r="C61" s="62">
        <v>1.0446488439306358</v>
      </c>
      <c r="D61" s="305">
        <v>1.1072601156069364</v>
      </c>
      <c r="E61" s="62">
        <v>1.0580000000000001</v>
      </c>
      <c r="F61" s="62">
        <v>1.0629999999999999</v>
      </c>
      <c r="G61" s="62">
        <v>1.0649999999999999</v>
      </c>
      <c r="H61" s="305">
        <v>1.1080000000000001</v>
      </c>
      <c r="I61" s="62">
        <v>1.0609999999999999</v>
      </c>
      <c r="J61" s="62">
        <v>1.0389999999999999</v>
      </c>
      <c r="K61" s="62">
        <v>1.03131021194605</v>
      </c>
      <c r="L61" s="305">
        <v>1.1040462427745665</v>
      </c>
      <c r="M61" s="305"/>
    </row>
    <row r="62" spans="1:13" s="67" customFormat="1" ht="14.1" customHeight="1">
      <c r="A62" s="46" t="s">
        <v>241</v>
      </c>
      <c r="B62" s="77">
        <v>0.47882775516830428</v>
      </c>
      <c r="C62" s="77">
        <v>0.48306743560977566</v>
      </c>
      <c r="D62" s="305">
        <v>0.505</v>
      </c>
      <c r="E62" s="77">
        <v>0.502</v>
      </c>
      <c r="F62" s="77">
        <v>0.49399999999999999</v>
      </c>
      <c r="G62" s="77">
        <v>0.48599999999999999</v>
      </c>
      <c r="H62" s="305">
        <v>0.49299999999999999</v>
      </c>
      <c r="I62" s="77">
        <v>0.48599999999999999</v>
      </c>
      <c r="J62" s="77">
        <v>0.48599999999999999</v>
      </c>
      <c r="K62" s="77">
        <v>0.48388603456328816</v>
      </c>
      <c r="L62" s="305">
        <v>0.48952879581151831</v>
      </c>
      <c r="M62" s="305"/>
    </row>
    <row r="63" spans="1:13" s="67" customFormat="1" ht="14.1" customHeight="1">
      <c r="A63" s="54" t="s">
        <v>113</v>
      </c>
      <c r="B63" s="76">
        <v>1218112</v>
      </c>
      <c r="C63" s="76">
        <v>1220698</v>
      </c>
      <c r="D63" s="309">
        <v>1280724</v>
      </c>
      <c r="E63" s="76">
        <v>1257887</v>
      </c>
      <c r="F63" s="76">
        <v>1232970</v>
      </c>
      <c r="G63" s="76">
        <v>1209184</v>
      </c>
      <c r="H63" s="309">
        <v>1135000</v>
      </c>
      <c r="I63" s="76">
        <v>1203228</v>
      </c>
      <c r="J63" s="76">
        <v>1174266</v>
      </c>
      <c r="K63" s="76">
        <v>1172368</v>
      </c>
      <c r="L63" s="309">
        <v>1236623</v>
      </c>
      <c r="M63" s="309"/>
    </row>
    <row r="64" spans="1:13" s="67" customFormat="1" ht="14.1" customHeight="1">
      <c r="A64" s="55" t="s">
        <v>114</v>
      </c>
      <c r="B64" s="74">
        <v>0.38495064493248571</v>
      </c>
      <c r="C64" s="74">
        <v>0.39631669749602277</v>
      </c>
      <c r="D64" s="320">
        <v>0.39331133604629737</v>
      </c>
      <c r="E64" s="74">
        <v>0.41899999999999998</v>
      </c>
      <c r="F64" s="74">
        <v>0.44400000000000001</v>
      </c>
      <c r="G64" s="74">
        <v>0.45700000000000002</v>
      </c>
      <c r="H64" s="320">
        <v>0.44600000000000001</v>
      </c>
      <c r="I64" s="74">
        <v>0.47199999999999998</v>
      </c>
      <c r="J64" s="74">
        <v>0.48899999999999999</v>
      </c>
      <c r="K64" s="74">
        <v>0.4985713372675174</v>
      </c>
      <c r="L64" s="320">
        <v>0.4789542145702213</v>
      </c>
      <c r="M64" s="320"/>
    </row>
    <row r="65" spans="1:13" s="67" customFormat="1" ht="14.1" customHeight="1">
      <c r="A65" s="46" t="s">
        <v>122</v>
      </c>
      <c r="B65" s="78">
        <v>206.65441249010573</v>
      </c>
      <c r="C65" s="78">
        <v>212.87631878075038</v>
      </c>
      <c r="D65" s="304">
        <v>214.76447058451063</v>
      </c>
      <c r="E65" s="78">
        <v>215</v>
      </c>
      <c r="F65" s="78">
        <v>208</v>
      </c>
      <c r="G65" s="78">
        <v>214</v>
      </c>
      <c r="H65" s="304">
        <v>216</v>
      </c>
      <c r="I65" s="78">
        <v>219</v>
      </c>
      <c r="J65" s="78">
        <v>219</v>
      </c>
      <c r="K65" s="78">
        <v>227</v>
      </c>
      <c r="L65" s="304">
        <v>226</v>
      </c>
      <c r="M65" s="304"/>
    </row>
    <row r="66" spans="1:13" s="67" customFormat="1" ht="14.1" customHeight="1">
      <c r="A66" s="46" t="s">
        <v>181</v>
      </c>
      <c r="B66" s="76">
        <v>1575.7833505221486</v>
      </c>
      <c r="C66" s="76">
        <v>1603.4567244429575</v>
      </c>
      <c r="D66" s="309">
        <v>1676.6714980406202</v>
      </c>
      <c r="E66" s="76">
        <v>1671</v>
      </c>
      <c r="F66" s="76">
        <v>1603</v>
      </c>
      <c r="G66" s="76">
        <v>1642</v>
      </c>
      <c r="H66" s="309">
        <v>1703</v>
      </c>
      <c r="I66" s="76">
        <v>1692</v>
      </c>
      <c r="J66" s="76">
        <v>1738</v>
      </c>
      <c r="K66" s="76">
        <v>1784.8906999999999</v>
      </c>
      <c r="L66" s="309">
        <v>1871.54</v>
      </c>
      <c r="M66" s="309"/>
    </row>
    <row r="67" spans="1:13" s="67" customFormat="1" ht="14.1" customHeight="1">
      <c r="A67" s="46"/>
      <c r="B67" s="74"/>
      <c r="C67" s="74"/>
      <c r="D67" s="320"/>
      <c r="E67" s="74"/>
      <c r="F67" s="74"/>
      <c r="G67" s="74"/>
      <c r="H67" s="320"/>
      <c r="I67" s="74"/>
      <c r="J67" s="74"/>
      <c r="K67" s="74"/>
      <c r="L67" s="320"/>
      <c r="M67" s="320"/>
    </row>
    <row r="68" spans="1:13" s="67" customFormat="1" ht="14.1" customHeight="1">
      <c r="A68" s="57" t="s">
        <v>100</v>
      </c>
      <c r="B68" s="60"/>
      <c r="C68" s="60"/>
      <c r="D68" s="317"/>
      <c r="E68" s="60"/>
      <c r="F68" s="60"/>
      <c r="G68" s="60"/>
      <c r="H68" s="317"/>
      <c r="I68" s="60"/>
      <c r="J68" s="60"/>
      <c r="K68" s="60"/>
      <c r="L68" s="317"/>
      <c r="M68" s="317"/>
    </row>
    <row r="69" spans="1:13" s="67" customFormat="1" ht="14.1" customHeight="1">
      <c r="A69" s="45"/>
      <c r="B69" s="61"/>
      <c r="C69" s="61"/>
      <c r="D69" s="320"/>
      <c r="E69" s="61"/>
      <c r="F69" s="61"/>
      <c r="G69" s="61"/>
      <c r="H69" s="320"/>
      <c r="I69" s="61"/>
      <c r="J69" s="61"/>
      <c r="K69" s="61"/>
      <c r="L69" s="320"/>
      <c r="M69" s="320"/>
    </row>
    <row r="70" spans="1:13" s="67" customFormat="1" ht="14.1" customHeight="1">
      <c r="A70" s="56" t="s">
        <v>101</v>
      </c>
      <c r="B70" s="61"/>
      <c r="C70" s="61"/>
      <c r="D70" s="320"/>
      <c r="E70" s="61"/>
      <c r="F70" s="61"/>
      <c r="G70" s="61"/>
      <c r="H70" s="320"/>
      <c r="I70" s="61"/>
      <c r="J70" s="61"/>
      <c r="K70" s="61"/>
      <c r="L70" s="320"/>
      <c r="M70" s="320"/>
    </row>
    <row r="71" spans="1:13" s="67" customFormat="1" ht="14.1" customHeight="1">
      <c r="A71" s="45" t="s">
        <v>119</v>
      </c>
      <c r="B71" s="74">
        <v>0.112</v>
      </c>
      <c r="C71" s="74">
        <v>0.10999470134874759</v>
      </c>
      <c r="D71" s="320">
        <v>0.10910741811175337</v>
      </c>
      <c r="E71" s="74">
        <v>0.108</v>
      </c>
      <c r="F71" s="74">
        <v>0.107</v>
      </c>
      <c r="G71" s="74">
        <v>0.106</v>
      </c>
      <c r="H71" s="320" t="s">
        <v>235</v>
      </c>
      <c r="I71" s="74">
        <v>0.105</v>
      </c>
      <c r="J71" s="74">
        <v>0.104</v>
      </c>
      <c r="K71" s="74">
        <v>0.10456242600856024</v>
      </c>
      <c r="L71" s="320">
        <v>0.10444595689204798</v>
      </c>
      <c r="M71" s="320"/>
    </row>
    <row r="72" spans="1:13" s="71" customFormat="1" ht="14.1" customHeight="1">
      <c r="A72" s="119" t="s">
        <v>168</v>
      </c>
      <c r="B72" s="75">
        <v>221245</v>
      </c>
      <c r="C72" s="75">
        <v>219502</v>
      </c>
      <c r="D72" s="307">
        <v>219564</v>
      </c>
      <c r="E72" s="75">
        <v>216832</v>
      </c>
      <c r="F72" s="75">
        <v>213938</v>
      </c>
      <c r="G72" s="75">
        <v>212522</v>
      </c>
      <c r="H72" s="307">
        <v>210858</v>
      </c>
      <c r="I72" s="75">
        <v>210889</v>
      </c>
      <c r="J72" s="75">
        <v>209039</v>
      </c>
      <c r="K72" s="75">
        <v>209562</v>
      </c>
      <c r="L72" s="307">
        <v>210333</v>
      </c>
      <c r="M72" s="307"/>
    </row>
    <row r="73" spans="1:13" s="71" customFormat="1" ht="14.1" customHeight="1">
      <c r="A73" s="157" t="s">
        <v>169</v>
      </c>
      <c r="B73" s="75">
        <v>48352</v>
      </c>
      <c r="C73" s="75">
        <v>92890.932576666586</v>
      </c>
      <c r="D73" s="307">
        <v>134825.19774666658</v>
      </c>
      <c r="E73" s="75">
        <v>176368.72231000001</v>
      </c>
      <c r="F73" s="75">
        <v>40245</v>
      </c>
      <c r="G73" s="75">
        <v>77798</v>
      </c>
      <c r="H73" s="307">
        <v>114773.53104</v>
      </c>
      <c r="I73" s="75">
        <v>151861.546076667</v>
      </c>
      <c r="J73" s="75">
        <v>36056</v>
      </c>
      <c r="K73" s="75">
        <v>70130.356199999995</v>
      </c>
      <c r="L73" s="307">
        <v>102897.90313999999</v>
      </c>
      <c r="M73" s="307"/>
    </row>
    <row r="74" spans="1:13" s="67" customFormat="1" ht="14.1" customHeight="1">
      <c r="A74" s="120"/>
      <c r="B74" s="74"/>
      <c r="C74" s="74"/>
      <c r="D74" s="320"/>
      <c r="E74" s="74"/>
      <c r="F74" s="74"/>
      <c r="G74" s="74"/>
      <c r="H74" s="320"/>
      <c r="I74" s="74"/>
      <c r="J74" s="74"/>
      <c r="K74" s="74"/>
      <c r="L74" s="320"/>
      <c r="M74" s="320"/>
    </row>
    <row r="75" spans="1:13" s="67" customFormat="1" ht="14.1" customHeight="1">
      <c r="A75" s="56" t="s">
        <v>120</v>
      </c>
      <c r="B75" s="74"/>
      <c r="C75" s="74"/>
      <c r="D75" s="320"/>
      <c r="E75" s="74"/>
      <c r="F75" s="74"/>
      <c r="G75" s="74"/>
      <c r="H75" s="320"/>
      <c r="I75" s="74"/>
      <c r="J75" s="74"/>
      <c r="K75" s="74"/>
      <c r="L75" s="320"/>
      <c r="M75" s="320"/>
    </row>
    <row r="76" spans="1:13" s="67" customFormat="1" ht="14.1" customHeight="1">
      <c r="A76" s="52" t="s">
        <v>252</v>
      </c>
      <c r="B76" s="79">
        <v>164360</v>
      </c>
      <c r="C76" s="79">
        <v>164970</v>
      </c>
      <c r="D76" s="321">
        <v>166319</v>
      </c>
      <c r="E76" s="79">
        <v>165770</v>
      </c>
      <c r="F76" s="79">
        <v>165002</v>
      </c>
      <c r="G76" s="79">
        <v>165859</v>
      </c>
      <c r="H76" s="321">
        <v>166622</v>
      </c>
      <c r="I76" s="79">
        <v>168552</v>
      </c>
      <c r="J76" s="79">
        <v>168608</v>
      </c>
      <c r="K76" s="79">
        <v>171321</v>
      </c>
      <c r="L76" s="321">
        <v>174744</v>
      </c>
      <c r="M76" s="321"/>
    </row>
    <row r="77" spans="1:13" s="67" customFormat="1" ht="14.1" customHeight="1">
      <c r="A77" s="52" t="s">
        <v>253</v>
      </c>
      <c r="B77" s="79">
        <v>24287</v>
      </c>
      <c r="C77" s="79">
        <v>23731</v>
      </c>
      <c r="D77" s="321">
        <v>23806</v>
      </c>
      <c r="E77" s="79">
        <v>23678</v>
      </c>
      <c r="F77" s="79">
        <v>24018</v>
      </c>
      <c r="G77" s="79">
        <v>23798</v>
      </c>
      <c r="H77" s="321">
        <v>22851</v>
      </c>
      <c r="I77" s="79">
        <v>20965</v>
      </c>
      <c r="J77" s="79">
        <v>19110</v>
      </c>
      <c r="K77" s="79">
        <v>18608</v>
      </c>
      <c r="L77" s="321">
        <v>18012</v>
      </c>
      <c r="M77" s="321"/>
    </row>
    <row r="78" spans="1:13" s="67" customFormat="1" ht="14.1" customHeight="1">
      <c r="A78" s="46" t="s">
        <v>189</v>
      </c>
      <c r="B78" s="75">
        <v>188647</v>
      </c>
      <c r="C78" s="75">
        <v>188701</v>
      </c>
      <c r="D78" s="307">
        <v>190125</v>
      </c>
      <c r="E78" s="75">
        <v>189448</v>
      </c>
      <c r="F78" s="75">
        <v>189020</v>
      </c>
      <c r="G78" s="75">
        <v>189657</v>
      </c>
      <c r="H78" s="307">
        <v>189473</v>
      </c>
      <c r="I78" s="75">
        <v>189517</v>
      </c>
      <c r="J78" s="75">
        <f>SUM(J76:J77)</f>
        <v>187718</v>
      </c>
      <c r="K78" s="75">
        <v>189929</v>
      </c>
      <c r="L78" s="307">
        <v>192756</v>
      </c>
      <c r="M78" s="307"/>
    </row>
    <row r="79" spans="1:13" s="67" customFormat="1" ht="14.1" customHeight="1">
      <c r="A79" s="65" t="s">
        <v>121</v>
      </c>
      <c r="B79" s="80">
        <v>104203</v>
      </c>
      <c r="C79" s="80">
        <v>105432</v>
      </c>
      <c r="D79" s="303">
        <v>106726</v>
      </c>
      <c r="E79" s="80">
        <v>107672</v>
      </c>
      <c r="F79" s="80">
        <v>110797</v>
      </c>
      <c r="G79" s="80">
        <v>112436</v>
      </c>
      <c r="H79" s="303">
        <v>114205</v>
      </c>
      <c r="I79" s="80">
        <v>117481</v>
      </c>
      <c r="J79" s="80">
        <v>119094</v>
      </c>
      <c r="K79" s="80">
        <v>121734</v>
      </c>
      <c r="L79" s="303">
        <v>124113</v>
      </c>
      <c r="M79" s="303"/>
    </row>
    <row r="80" spans="1:13" s="67" customFormat="1" ht="14.1" customHeight="1">
      <c r="A80" s="223"/>
      <c r="B80" s="301"/>
      <c r="C80" s="301"/>
      <c r="D80" s="301"/>
      <c r="E80" s="301"/>
      <c r="F80" s="301"/>
      <c r="G80" s="322"/>
      <c r="H80" s="322"/>
      <c r="I80" s="301"/>
      <c r="J80" s="269"/>
    </row>
    <row r="81" spans="1:10" s="67" customFormat="1" ht="14.1" customHeight="1">
      <c r="A81" s="155"/>
      <c r="B81" s="323"/>
      <c r="C81" s="323"/>
      <c r="D81" s="323"/>
      <c r="E81" s="323"/>
      <c r="F81" s="323"/>
      <c r="G81" s="323"/>
      <c r="H81" s="323"/>
      <c r="I81" s="323"/>
      <c r="J81" s="162"/>
    </row>
    <row r="82" spans="1:10" s="67" customFormat="1" ht="14.1" customHeight="1">
      <c r="A82" s="45" t="s">
        <v>158</v>
      </c>
      <c r="J82" s="162"/>
    </row>
    <row r="83" spans="1:10" s="67" customFormat="1" ht="14.1" customHeight="1">
      <c r="A83" s="45" t="s">
        <v>242</v>
      </c>
      <c r="J83" s="162"/>
    </row>
    <row r="84" spans="1:10" s="67" customFormat="1" ht="14.1" customHeight="1">
      <c r="A84" s="45" t="s">
        <v>243</v>
      </c>
      <c r="J84" s="162"/>
    </row>
    <row r="85" spans="1:10" s="67" customFormat="1" ht="14.1" customHeight="1">
      <c r="A85" s="45" t="s">
        <v>244</v>
      </c>
      <c r="J85" s="162"/>
    </row>
    <row r="86" spans="1:10" s="6" customFormat="1" ht="14.1" customHeight="1">
      <c r="A86" s="155" t="s">
        <v>257</v>
      </c>
      <c r="C86" s="45"/>
      <c r="D86" s="45"/>
      <c r="E86" s="45"/>
      <c r="I86" s="45"/>
      <c r="J86" s="162"/>
    </row>
    <row r="87" spans="1:10" s="6" customFormat="1" ht="14.1" customHeight="1">
      <c r="A87" s="45"/>
      <c r="J87" s="162"/>
    </row>
    <row r="88" spans="1:10" s="6" customFormat="1" ht="14.1" customHeight="1">
      <c r="A88" s="45"/>
      <c r="J88" s="162"/>
    </row>
    <row r="89" spans="1:10" s="6" customFormat="1" ht="14.1" customHeight="1">
      <c r="A89" s="45"/>
      <c r="J89" s="162"/>
    </row>
    <row r="90" spans="1:10" s="6" customFormat="1" ht="14.1" customHeight="1">
      <c r="A90" s="45"/>
      <c r="J90" s="162"/>
    </row>
    <row r="91" spans="1:10" s="6" customFormat="1" ht="14.1" customHeight="1">
      <c r="A91" s="45"/>
      <c r="J91" s="162"/>
    </row>
    <row r="92" spans="1:10" s="6" customFormat="1" ht="14.1" customHeight="1">
      <c r="A92" s="45"/>
      <c r="J92" s="162"/>
    </row>
    <row r="93" spans="1:10" s="6" customFormat="1" ht="14.1" customHeight="1">
      <c r="A93" s="45"/>
      <c r="J93" s="162"/>
    </row>
    <row r="94" spans="1:10" s="6" customFormat="1" ht="14.1" customHeight="1">
      <c r="A94" s="45"/>
      <c r="J94" s="162"/>
    </row>
    <row r="95" spans="1:10" s="6" customFormat="1" ht="14.1" customHeight="1">
      <c r="A95" s="49"/>
      <c r="J95" s="162"/>
    </row>
    <row r="96" spans="1:10" s="7" customFormat="1" ht="14.1" customHeight="1">
      <c r="A96" s="49"/>
      <c r="J96" s="162"/>
    </row>
    <row r="97" spans="1:10" s="7" customFormat="1" ht="14.1" customHeight="1">
      <c r="A97" s="49"/>
      <c r="J97" s="162"/>
    </row>
    <row r="98" spans="1:10" s="7" customFormat="1" ht="14.1" customHeight="1">
      <c r="A98" s="45"/>
      <c r="J98" s="162"/>
    </row>
    <row r="99" spans="1:10" s="7" customFormat="1" ht="14.1" customHeight="1">
      <c r="A99" s="46"/>
      <c r="J99" s="162"/>
    </row>
    <row r="100" spans="1:10" s="7" customFormat="1" ht="14.1" customHeight="1">
      <c r="A100" s="45"/>
      <c r="J100" s="162"/>
    </row>
    <row r="101" spans="1:10" s="7" customFormat="1" ht="14.1" customHeight="1">
      <c r="A101" s="45"/>
      <c r="J101" s="162"/>
    </row>
    <row r="102" spans="1:10" s="7" customFormat="1" ht="14.1" customHeight="1">
      <c r="A102" s="45"/>
      <c r="J102" s="162"/>
    </row>
    <row r="103" spans="1:10" s="7" customFormat="1" ht="14.1" customHeight="1">
      <c r="A103" s="45"/>
      <c r="J103" s="162"/>
    </row>
    <row r="104" spans="1:10" s="7" customFormat="1" ht="14.1" customHeight="1">
      <c r="A104" s="45"/>
      <c r="J104" s="162"/>
    </row>
    <row r="105" spans="1:10" s="7" customFormat="1" ht="14.1" customHeight="1">
      <c r="A105" s="45"/>
      <c r="J105" s="162"/>
    </row>
    <row r="106" spans="1:10" s="7" customFormat="1" ht="14.1" customHeight="1">
      <c r="A106" s="46"/>
      <c r="J106" s="162"/>
    </row>
    <row r="107" spans="1:10" s="7" customFormat="1" ht="14.1" customHeight="1">
      <c r="A107" s="46"/>
      <c r="J107" s="162"/>
    </row>
    <row r="108" spans="1:10" s="7" customFormat="1" ht="14.1" customHeight="1">
      <c r="A108" s="50"/>
      <c r="J108" s="162"/>
    </row>
    <row r="109" spans="1:10" s="7" customFormat="1" ht="14.1" customHeight="1">
      <c r="A109" s="51"/>
      <c r="J109" s="162"/>
    </row>
    <row r="110" spans="1:10" s="7" customFormat="1" ht="14.1" customHeight="1">
      <c r="A110" s="51"/>
      <c r="J110" s="162"/>
    </row>
    <row r="111" spans="1:10" s="7" customFormat="1" ht="14.1" customHeight="1">
      <c r="A111" s="47"/>
      <c r="J111" s="71"/>
    </row>
    <row r="112" spans="1:10" s="7" customFormat="1" ht="14.1" customHeight="1">
      <c r="A112" s="8"/>
      <c r="J112" s="71"/>
    </row>
    <row r="113" spans="1:10" s="7" customFormat="1" ht="14.1" customHeight="1">
      <c r="A113" s="8"/>
      <c r="J113" s="71"/>
    </row>
    <row r="114" spans="1:10" s="7" customFormat="1" ht="14.1" customHeight="1">
      <c r="A114" s="45"/>
      <c r="J114" s="71"/>
    </row>
    <row r="115" spans="1:10" s="7" customFormat="1" ht="14.1" customHeight="1">
      <c r="A115" s="48"/>
      <c r="J115" s="71"/>
    </row>
    <row r="116" spans="1:10" s="7" customFormat="1" ht="14.1" customHeight="1">
      <c r="A116" s="48"/>
      <c r="J116" s="71"/>
    </row>
    <row r="117" spans="1:10" s="7" customFormat="1" ht="14.1" customHeight="1">
      <c r="A117" s="48"/>
      <c r="J117" s="71"/>
    </row>
    <row r="118" spans="1:10" s="6" customFormat="1" ht="14.1" customHeight="1">
      <c r="A118" s="48"/>
      <c r="J118" s="71"/>
    </row>
    <row r="119" spans="1:10" s="6" customFormat="1" ht="14.1" customHeight="1">
      <c r="A119" s="48"/>
      <c r="J119" s="71"/>
    </row>
    <row r="120" spans="1:10" s="6" customFormat="1" ht="14.1" customHeight="1">
      <c r="A120" s="48"/>
      <c r="J120" s="71"/>
    </row>
    <row r="121" spans="1:10" s="6" customFormat="1" ht="14.1" customHeight="1">
      <c r="A121" s="48"/>
      <c r="J121" s="71"/>
    </row>
    <row r="122" spans="1:10" s="6" customFormat="1" ht="14.1" customHeight="1">
      <c r="A122" s="49"/>
      <c r="J122" s="71"/>
    </row>
    <row r="123" spans="1:10" s="6" customFormat="1" ht="14.1" customHeight="1">
      <c r="A123" s="49"/>
      <c r="J123" s="71"/>
    </row>
    <row r="124" spans="1:10" s="6" customFormat="1" ht="14.1" customHeight="1">
      <c r="A124" s="49"/>
      <c r="J124" s="71"/>
    </row>
    <row r="125" spans="1:10" s="6" customFormat="1" ht="14.1" customHeight="1">
      <c r="A125" s="49"/>
      <c r="J125" s="71"/>
    </row>
    <row r="126" spans="1:10" s="6" customFormat="1" ht="14.1" customHeight="1">
      <c r="A126" s="49"/>
      <c r="J126" s="71"/>
    </row>
    <row r="127" spans="1:10" s="6" customFormat="1" ht="14.1" customHeight="1">
      <c r="A127" s="48"/>
      <c r="J127" s="71"/>
    </row>
    <row r="128" spans="1:10" s="6" customFormat="1" ht="14.1" customHeight="1">
      <c r="A128" s="48"/>
      <c r="J128" s="71"/>
    </row>
    <row r="129" spans="1:10" s="6" customFormat="1" ht="14.1" customHeight="1">
      <c r="A129" s="48"/>
      <c r="J129" s="71"/>
    </row>
    <row r="130" spans="1:10" s="6" customFormat="1" ht="14.1" customHeight="1">
      <c r="A130" s="49"/>
      <c r="J130" s="71"/>
    </row>
    <row r="131" spans="1:10" s="6" customFormat="1" ht="14.1" customHeight="1">
      <c r="A131" s="49"/>
      <c r="J131" s="71"/>
    </row>
    <row r="132" spans="1:10" s="6" customFormat="1" ht="14.1" customHeight="1">
      <c r="A132" s="45"/>
      <c r="J132" s="71"/>
    </row>
    <row r="133" spans="1:10" s="6" customFormat="1" ht="14.1" customHeight="1">
      <c r="A133" s="45"/>
      <c r="J133" s="71"/>
    </row>
    <row r="134" spans="1:10" s="6" customFormat="1" ht="14.1" customHeight="1">
      <c r="A134" s="14"/>
      <c r="J134" s="71"/>
    </row>
  </sheetData>
  <mergeCells count="4">
    <mergeCell ref="B1:E2"/>
    <mergeCell ref="F1:I2"/>
    <mergeCell ref="A1:A2"/>
    <mergeCell ref="J1:L2"/>
  </mergeCells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56" max="11" man="1"/>
  </rowBreaks>
  <ignoredErrors>
    <ignoredError sqref="H36 H71" numberStoredAsText="1"/>
    <ignoredError sqref="J40 J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CF_hun!Print_Area</vt:lpstr>
      <vt:lpstr>'Eredm. folytatódó'!Print_Area</vt:lpstr>
      <vt:lpstr>'kumulált KPI-k'!Print_Area</vt:lpstr>
      <vt:lpstr>Mérleg!Print_Area</vt:lpstr>
      <vt:lpstr>'negyedéves KPI-k'!Print_Area</vt:lpstr>
      <vt:lpstr>Szegmensek!Print_Area</vt:lpstr>
      <vt:lpstr>CF_hun!Print_Titles</vt:lpstr>
      <vt:lpstr>Mérleg!Print_Titles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Angelika Kronen</cp:lastModifiedBy>
  <cp:lastPrinted>2018-11-07T11:42:40Z</cp:lastPrinted>
  <dcterms:created xsi:type="dcterms:W3CDTF">2011-11-09T16:57:31Z</dcterms:created>
  <dcterms:modified xsi:type="dcterms:W3CDTF">2018-11-07T15:00:46Z</dcterms:modified>
</cp:coreProperties>
</file>