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0\2020 Q3\"/>
    </mc:Choice>
  </mc:AlternateContent>
  <xr:revisionPtr revIDLastSave="0" documentId="13_ncr:1_{7FAECD9E-8946-4B4F-AC5D-1535AB4C51B0}" xr6:coauthVersionLast="44" xr6:coauthVersionMax="44" xr10:uidLastSave="{00000000-0000-0000-0000-000000000000}"/>
  <bookViews>
    <workbookView xWindow="31065" yWindow="1350" windowWidth="20730" windowHeight="11415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BS!$A$1:$K$72</definedName>
    <definedName name="_xlnm.Print_Area" localSheetId="2">CF_en!$A$1:$K$46</definedName>
    <definedName name="_xlnm.Print_Area" localSheetId="4">'KPIs quarterly'!$A$1:$I$76</definedName>
    <definedName name="_xlnm.Print_Area" localSheetId="5">'KPIs YTD'!$A$1:$I$76</definedName>
    <definedName name="_xlnm.Print_Area" localSheetId="0">'P&amp;L'!$A$1:$K$82</definedName>
    <definedName name="_xlnm.Print_Area" localSheetId="3">Segments!$A$1:$K$65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6" l="1"/>
  <c r="H46" i="28" l="1"/>
  <c r="H46" i="26"/>
  <c r="H37" i="28"/>
  <c r="H37" i="26"/>
  <c r="H12" i="28" l="1"/>
  <c r="H12" i="26"/>
  <c r="J38" i="16" l="1"/>
  <c r="J57" i="16"/>
  <c r="J48" i="16"/>
  <c r="J47" i="16"/>
  <c r="J41" i="16"/>
  <c r="J52" i="16" s="1"/>
  <c r="J56" i="16" s="1"/>
  <c r="J58" i="16" s="1"/>
  <c r="J37" i="16"/>
  <c r="J18" i="16" l="1"/>
  <c r="J17" i="16"/>
  <c r="J11" i="16"/>
  <c r="J22" i="16" s="1"/>
  <c r="J26" i="16" s="1"/>
  <c r="J8" i="16"/>
  <c r="J7" i="16"/>
  <c r="J43" i="3" l="1"/>
  <c r="J39" i="3"/>
  <c r="J31" i="3"/>
  <c r="J19" i="3"/>
  <c r="J16" i="3"/>
  <c r="J68" i="2" l="1"/>
  <c r="J70" i="2" s="1"/>
  <c r="J58" i="2"/>
  <c r="J72" i="2" s="1"/>
  <c r="J56" i="2"/>
  <c r="J43" i="2"/>
  <c r="J45" i="2" s="1"/>
  <c r="J26" i="2"/>
  <c r="J29" i="2"/>
  <c r="J31" i="2" s="1"/>
  <c r="J16" i="2"/>
  <c r="J10" i="2"/>
  <c r="J80" i="22"/>
  <c r="J66" i="22"/>
  <c r="J61" i="22"/>
  <c r="J59" i="22"/>
  <c r="J35" i="22"/>
  <c r="J41" i="22" s="1"/>
  <c r="J24" i="22"/>
  <c r="J14" i="22"/>
  <c r="J28" i="22" s="1"/>
  <c r="J45" i="22" l="1"/>
  <c r="J51" i="22" s="1"/>
  <c r="J68" i="22"/>
  <c r="J69" i="22" s="1"/>
  <c r="G12" i="28" l="1"/>
  <c r="G12" i="26"/>
  <c r="I57" i="16" l="1"/>
  <c r="I48" i="16"/>
  <c r="I47" i="16"/>
  <c r="I41" i="16"/>
  <c r="I52" i="16" s="1"/>
  <c r="I56" i="16" s="1"/>
  <c r="I58" i="16" s="1"/>
  <c r="I38" i="16"/>
  <c r="I37" i="16"/>
  <c r="I28" i="16"/>
  <c r="I18" i="16"/>
  <c r="I17" i="16"/>
  <c r="I11" i="16"/>
  <c r="I22" i="16" s="1"/>
  <c r="I26" i="16" s="1"/>
  <c r="I8" i="16"/>
  <c r="I7" i="16"/>
  <c r="I29" i="16" l="1"/>
  <c r="I68" i="2"/>
  <c r="I70" i="2" s="1"/>
  <c r="I56" i="2"/>
  <c r="I45" i="2" l="1"/>
  <c r="I58" i="2" s="1"/>
  <c r="I72" i="2" s="1"/>
  <c r="I43" i="2"/>
  <c r="I29" i="2"/>
  <c r="I26" i="2"/>
  <c r="I10" i="2"/>
  <c r="I16" i="2"/>
  <c r="I31" i="2" l="1"/>
  <c r="I43" i="3"/>
  <c r="I39" i="3"/>
  <c r="I31" i="3"/>
  <c r="I19" i="3"/>
  <c r="I16" i="3"/>
  <c r="I80" i="22"/>
  <c r="I66" i="22"/>
  <c r="I59" i="22"/>
  <c r="I61" i="22" s="1"/>
  <c r="I35" i="22"/>
  <c r="I41" i="22" s="1"/>
  <c r="I24" i="22"/>
  <c r="I14" i="22"/>
  <c r="I28" i="22" s="1"/>
  <c r="I68" i="22" s="1"/>
  <c r="I45" i="22" l="1"/>
  <c r="I51" i="22" s="1"/>
  <c r="I69" i="22"/>
  <c r="F41" i="22"/>
  <c r="F12" i="28" l="1"/>
  <c r="F10" i="28" s="1"/>
  <c r="E12" i="28"/>
  <c r="D12" i="28"/>
  <c r="C12" i="28"/>
  <c r="B12" i="28"/>
  <c r="B12" i="26" l="1"/>
  <c r="B10" i="26" s="1"/>
  <c r="C12" i="26"/>
  <c r="C10" i="26" s="1"/>
  <c r="D12" i="26"/>
  <c r="D10" i="26" s="1"/>
  <c r="E10" i="26"/>
  <c r="E12" i="26"/>
  <c r="F12" i="26"/>
  <c r="F10" i="26" s="1"/>
  <c r="H19" i="3" l="1"/>
  <c r="H31" i="3"/>
  <c r="H39" i="3"/>
  <c r="H43" i="3"/>
  <c r="H57" i="16"/>
  <c r="H47" i="16"/>
  <c r="H48" i="16" s="1"/>
  <c r="H38" i="16"/>
  <c r="H37" i="16"/>
  <c r="H41" i="16" s="1"/>
  <c r="H28" i="16"/>
  <c r="H18" i="16"/>
  <c r="H17" i="16"/>
  <c r="H11" i="16"/>
  <c r="H22" i="16" s="1"/>
  <c r="H26" i="16" s="1"/>
  <c r="H29" i="16" s="1"/>
  <c r="H8" i="16"/>
  <c r="H52" i="16" l="1"/>
  <c r="H56" i="16" s="1"/>
  <c r="H58" i="16" s="1"/>
  <c r="H80" i="22" l="1"/>
  <c r="H66" i="22"/>
  <c r="H59" i="22"/>
  <c r="H61" i="22" s="1"/>
  <c r="H35" i="22"/>
  <c r="H41" i="22" s="1"/>
  <c r="H24" i="22"/>
  <c r="H14" i="22"/>
  <c r="H68" i="2"/>
  <c r="H70" i="2"/>
  <c r="H56" i="2"/>
  <c r="H45" i="2"/>
  <c r="H58" i="2" s="1"/>
  <c r="H29" i="2"/>
  <c r="H16" i="2"/>
  <c r="H31" i="2" s="1"/>
  <c r="H72" i="2" l="1"/>
  <c r="H28" i="22"/>
  <c r="H68" i="22" s="1"/>
  <c r="H69" i="22" s="1"/>
  <c r="H45" i="22" l="1"/>
  <c r="H51" i="22" s="1"/>
  <c r="G68" i="2" l="1"/>
  <c r="G70" i="2" s="1"/>
  <c r="G54" i="2"/>
  <c r="G56" i="2" s="1"/>
  <c r="G43" i="2"/>
  <c r="G45" i="2" s="1"/>
  <c r="G26" i="2"/>
  <c r="G29" i="2" s="1"/>
  <c r="G10" i="2"/>
  <c r="G16" i="2" s="1"/>
  <c r="G58" i="2" l="1"/>
  <c r="G72" i="2" s="1"/>
  <c r="G31" i="2"/>
  <c r="G48" i="16"/>
  <c r="G41" i="16"/>
  <c r="G52" i="16" s="1"/>
  <c r="G56" i="16" s="1"/>
  <c r="G58" i="16" s="1"/>
  <c r="G18" i="16"/>
  <c r="G11" i="16"/>
  <c r="G22" i="16" l="1"/>
  <c r="G26" i="16" s="1"/>
  <c r="G29" i="16" s="1"/>
  <c r="G39" i="3" l="1"/>
  <c r="G31" i="3"/>
  <c r="G16" i="3"/>
  <c r="G19" i="3" s="1"/>
  <c r="F16" i="3" l="1"/>
  <c r="F19" i="3" s="1"/>
  <c r="D19" i="3"/>
  <c r="E19" i="3"/>
  <c r="F14" i="22" l="1"/>
  <c r="E69" i="22"/>
  <c r="F69" i="22"/>
  <c r="D66" i="22"/>
  <c r="E66" i="22"/>
  <c r="F66" i="22"/>
  <c r="F24" i="22"/>
  <c r="E58" i="16" l="1"/>
  <c r="E29" i="16"/>
  <c r="E39" i="3" l="1"/>
  <c r="E52" i="16" l="1"/>
  <c r="E48" i="16"/>
  <c r="E41" i="16"/>
  <c r="E18" i="16"/>
  <c r="E11" i="16"/>
  <c r="E35" i="22" l="1"/>
  <c r="E41" i="22" s="1"/>
  <c r="E24" i="22"/>
  <c r="E14" i="22"/>
  <c r="E45" i="22" l="1"/>
  <c r="D39" i="3" l="1"/>
  <c r="D31" i="3"/>
  <c r="D80" i="22" l="1"/>
  <c r="D59" i="22"/>
  <c r="D61" i="22" l="1"/>
  <c r="D48" i="16" l="1"/>
  <c r="D41" i="16"/>
  <c r="D18" i="16"/>
  <c r="D11" i="16"/>
  <c r="D22" i="16" l="1"/>
  <c r="D26" i="16" s="1"/>
  <c r="D29" i="16" s="1"/>
  <c r="D52" i="16"/>
  <c r="D56" i="16" s="1"/>
  <c r="D58" i="16" s="1"/>
  <c r="D68" i="2" l="1"/>
  <c r="D70" i="2" s="1"/>
  <c r="D56" i="2"/>
  <c r="D45" i="2"/>
  <c r="D29" i="2"/>
  <c r="D16" i="2"/>
  <c r="D31" i="2" l="1"/>
  <c r="D58" i="2"/>
  <c r="D72" i="2" s="1"/>
  <c r="D35" i="22"/>
  <c r="D41" i="22" s="1"/>
  <c r="D24" i="22"/>
  <c r="D14" i="22"/>
  <c r="D28" i="22" l="1"/>
  <c r="D68" i="22" s="1"/>
  <c r="D69" i="22" s="1"/>
  <c r="D45" i="22" l="1"/>
  <c r="D51" i="22" s="1"/>
</calcChain>
</file>

<file path=xl/sharedStrings.xml><?xml version="1.0" encoding="utf-8"?>
<sst xmlns="http://schemas.openxmlformats.org/spreadsheetml/2006/main" count="390" uniqueCount="226">
  <si>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</si>
  <si>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</si>
  <si>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</si>
  <si>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</si>
  <si>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</si>
  <si>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</si>
  <si>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</si>
  <si>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</si>
  <si>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</si>
  <si>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</si>
  <si>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</si>
  <si>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</si>
  <si>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</si>
  <si>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</si>
  <si>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</si>
  <si>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</si>
  <si>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</si>
  <si>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</si>
  <si>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</si>
  <si>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</si>
  <si>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</si>
  <si>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</si>
  <si>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</si>
  <si>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</si>
  <si>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</si>
  <si>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</si>
  <si>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</si>
  <si>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</si>
  <si>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</si>
  <si>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</si>
  <si>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</si>
  <si>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</si>
  <si>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</si>
  <si>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</si>
  <si>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</si>
  <si>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</si>
  <si>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</si>
  <si>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</si>
  <si>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</si>
  <si>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</si>
  <si>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</si>
  <si>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</si>
  <si>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</si>
  <si>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</si>
  <si>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</si>
  <si>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</si>
  <si>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</si>
  <si>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</si>
  <si>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</si>
  <si>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</si>
  <si>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</si>
  <si>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</si>
  <si>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</si>
  <si>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</si>
  <si>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</si>
  <si>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</si>
  <si>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</si>
  <si>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</si>
  <si>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</si>
  <si>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</si>
  <si>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</si>
  <si>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</si>
  <si>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</si>
  <si>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</si>
  <si>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</si>
  <si>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</si>
  <si>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</si>
  <si>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</si>
  <si>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</si>
  <si>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</si>
  <si>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</si>
  <si>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</si>
  <si>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</si>
  <si>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</si>
  <si>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</si>
  <si>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</si>
  <si>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</si>
  <si>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</si>
  <si>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</si>
  <si>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</si>
  <si>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</si>
  <si>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</si>
  <si>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</si>
  <si>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</si>
  <si>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</si>
  <si>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</si>
  <si>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</si>
  <si>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</si>
  <si>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</si>
  <si>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</si>
  <si>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</si>
  <si>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</si>
  <si>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</si>
  <si>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</si>
  <si>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</si>
  <si>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</si>
  <si>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</si>
  <si>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</si>
  <si>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</si>
  <si>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</si>
  <si>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</si>
  <si>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</si>
  <si>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</si>
  <si>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</si>
  <si>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</si>
  <si>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</si>
  <si>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</si>
  <si>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</si>
  <si>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</si>
  <si>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</si>
  <si>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</si>
  <si>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</si>
  <si>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</si>
  <si>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</si>
  <si>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</si>
  <si>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</si>
  <si>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</si>
  <si>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</si>
  <si>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</si>
  <si>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</si>
  <si>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</si>
  <si>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</si>
  <si>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</si>
  <si>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</si>
  <si>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</si>
  <si>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</si>
  <si>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</si>
  <si>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</si>
  <si>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</si>
  <si>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</si>
  <si>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</si>
  <si>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</si>
  <si>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</si>
  <si>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</si>
  <si>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</si>
  <si>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</si>
  <si>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</si>
  <si>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</si>
  <si>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</si>
  <si>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</si>
  <si>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</si>
  <si>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</si>
  <si>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</si>
  <si>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</si>
  <si>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</si>
  <si>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</si>
  <si>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</si>
  <si>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</si>
  <si>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</si>
  <si>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</si>
  <si>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</si>
  <si>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</si>
  <si>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</si>
  <si>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</si>
  <si>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</si>
  <si>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</si>
  <si>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</si>
  <si>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</si>
  <si>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</si>
  <si>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</si>
  <si>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</si>
  <si>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</si>
  <si>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</si>
  <si>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</si>
  <si>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</si>
  <si>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</si>
  <si>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</si>
  <si>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</si>
  <si>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</si>
  <si>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</si>
  <si>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</si>
  <si>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</si>
  <si>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</si>
  <si>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</si>
  <si>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</si>
  <si>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</si>
  <si>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</si>
  <si>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</si>
  <si>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</si>
  <si>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</si>
  <si>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</si>
  <si>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</si>
  <si>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</si>
  <si>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</si>
  <si>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</si>
  <si>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</si>
  <si>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</si>
  <si>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</si>
  <si>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</si>
  <si>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</si>
  <si>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</si>
  <si>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</si>
  <si>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</si>
  <si>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</si>
  <si>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</si>
  <si>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</si>
  <si>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</si>
  <si>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</si>
  <si>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</si>
  <si>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</si>
  <si>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</si>
  <si>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</si>
  <si>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IFRS 16</t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</si>
  <si>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</si>
  <si>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</si>
  <si>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</si>
  <si>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</si>
  <si>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</si>
  <si>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</si>
  <si>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</si>
  <si>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</si>
  <si>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</si>
  <si>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t>NORTH MACEDONIA</t>
  </si>
  <si>
    <t>Q2 2019</t>
  </si>
  <si>
    <t>Q3 2019</t>
  </si>
  <si>
    <t>Q4 2019</t>
  </si>
  <si>
    <t>2020 
IFRS 16</t>
  </si>
  <si>
    <t>2020
IFRS 16</t>
  </si>
  <si>
    <t>Q1 2020</t>
  </si>
  <si>
    <t>2020 IAS 17</t>
  </si>
  <si>
    <t>M2M</t>
  </si>
  <si>
    <t>Number of SIMs</t>
  </si>
  <si>
    <t>EBITDA after lease</t>
  </si>
  <si>
    <t>Q2 2020</t>
  </si>
  <si>
    <t>Q3 2020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</si>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</sst>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  <numFmt numFmtId="199" formatCode="#,##0.0"/>
  </numFmts>
  <fonts count="1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1" applyNumberFormat="0" applyAlignment="0" applyProtection="0"/>
    <xf numFmtId="0" fontId="41" fillId="26" borderId="22" applyNumberFormat="0" applyAlignment="0" applyProtection="0"/>
    <xf numFmtId="0" fontId="4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1" applyNumberFormat="0" applyAlignment="0" applyProtection="0"/>
    <xf numFmtId="0" fontId="48" fillId="0" borderId="27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38" fontId="17" fillId="0" borderId="33">
      <alignment vertical="center"/>
    </xf>
    <xf numFmtId="38" fontId="17" fillId="0" borderId="1">
      <alignment vertical="center"/>
    </xf>
    <xf numFmtId="38" fontId="17" fillId="0" borderId="33">
      <alignment vertical="center"/>
    </xf>
    <xf numFmtId="0" fontId="71" fillId="69" borderId="22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4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4" applyNumberFormat="0" applyAlignment="0" applyProtection="0"/>
    <xf numFmtId="0" fontId="63" fillId="0" borderId="35">
      <alignment horizontal="left" vertical="center"/>
    </xf>
    <xf numFmtId="0" fontId="19" fillId="0" borderId="3">
      <alignment horizontal="left" vertical="center"/>
    </xf>
    <xf numFmtId="0" fontId="63" fillId="0" borderId="35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7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29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6" applyNumberFormat="0" applyProtection="0">
      <alignment vertical="center"/>
    </xf>
    <xf numFmtId="4" fontId="84" fillId="2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85" fillId="18" borderId="38" applyNumberFormat="0" applyProtection="0">
      <alignment horizontal="left" vertical="top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78" borderId="40" applyNumberFormat="0">
      <protection locked="0"/>
    </xf>
    <xf numFmtId="0" fontId="83" fillId="23" borderId="41" applyBorder="0"/>
    <xf numFmtId="4" fontId="55" fillId="11" borderId="38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8" applyNumberFormat="0" applyProtection="0">
      <alignment horizontal="left" vertical="center" indent="1"/>
    </xf>
    <xf numFmtId="0" fontId="55" fillId="11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84" fillId="4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5" fillId="86" borderId="38" applyNumberFormat="0" applyProtection="0">
      <alignment horizontal="left" vertical="top" indent="1"/>
    </xf>
    <xf numFmtId="4" fontId="86" fillId="89" borderId="39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0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0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61" fillId="80" borderId="0"/>
    <xf numFmtId="0" fontId="61" fillId="80" borderId="0"/>
    <xf numFmtId="0" fontId="18" fillId="23" borderId="38" applyNumberFormat="0" applyProtection="0">
      <alignment horizontal="left" vertical="top" indent="1"/>
    </xf>
    <xf numFmtId="0" fontId="18" fillId="86" borderId="38" applyNumberFormat="0" applyProtection="0">
      <alignment horizontal="left" vertical="top" indent="1"/>
    </xf>
    <xf numFmtId="0" fontId="18" fillId="44" borderId="38" applyNumberFormat="0" applyProtection="0">
      <alignment horizontal="left" vertical="top" indent="1"/>
    </xf>
    <xf numFmtId="0" fontId="18" fillId="87" borderId="38" applyNumberFormat="0" applyProtection="0">
      <alignment horizontal="left" vertical="top" indent="1"/>
    </xf>
    <xf numFmtId="0" fontId="18" fillId="78" borderId="40" applyNumberFormat="0">
      <protection locked="0"/>
    </xf>
    <xf numFmtId="0" fontId="61" fillId="80" borderId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0" applyNumberFormat="0">
      <protection locked="0"/>
    </xf>
    <xf numFmtId="0" fontId="18" fillId="90" borderId="4"/>
    <xf numFmtId="0" fontId="61" fillId="80" borderId="0"/>
    <xf numFmtId="0" fontId="61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0" applyNumberFormat="0" applyProtection="0">
      <alignment vertical="center"/>
    </xf>
    <xf numFmtId="4" fontId="18" fillId="18" borderId="30" applyNumberFormat="0" applyProtection="0">
      <alignment vertical="center"/>
    </xf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6" fillId="30" borderId="26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87" borderId="38" applyNumberFormat="0" applyProtection="0">
      <alignment horizontal="left" vertical="top" indent="1"/>
    </xf>
    <xf numFmtId="0" fontId="61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18" fillId="0" borderId="30" applyNumberFormat="0" applyProtection="0">
      <alignment horizontal="right" vertical="center"/>
    </xf>
    <xf numFmtId="4" fontId="18" fillId="0" borderId="30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1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0" fontId="65" fillId="126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5" fillId="75" borderId="0" applyNumberFormat="0" applyBorder="0" applyAlignment="0" applyProtection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5" fillId="78" borderId="21" applyNumberFormat="0" applyAlignment="0" applyProtection="0"/>
    <xf numFmtId="0" fontId="93" fillId="79" borderId="21" applyNumberFormat="0" applyAlignment="0" applyProtection="0"/>
    <xf numFmtId="189" fontId="116" fillId="0" borderId="0" applyFill="0" applyBorder="0" applyProtection="0"/>
    <xf numFmtId="0" fontId="117" fillId="19" borderId="22" applyNumberFormat="0" applyAlignment="0" applyProtection="0"/>
    <xf numFmtId="0" fontId="71" fillId="69" borderId="22" applyNumberFormat="0" applyAlignment="0" applyProtection="0"/>
    <xf numFmtId="0" fontId="41" fillId="132" borderId="48" applyNumberFormat="0" applyAlignment="0" applyProtection="0"/>
    <xf numFmtId="0" fontId="95" fillId="0" borderId="0" applyNumberFormat="0" applyFill="0" applyBorder="0" applyAlignment="0" applyProtection="0"/>
    <xf numFmtId="0" fontId="96" fillId="0" borderId="49" applyNumberFormat="0" applyFill="0" applyAlignment="0" applyProtection="0"/>
    <xf numFmtId="0" fontId="97" fillId="0" borderId="31" applyNumberFormat="0" applyFill="0" applyAlignment="0" applyProtection="0"/>
    <xf numFmtId="0" fontId="98" fillId="0" borderId="50" applyNumberFormat="0" applyFill="0" applyAlignment="0" applyProtection="0"/>
    <xf numFmtId="0" fontId="98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6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6" fillId="0" borderId="0" applyFill="0" applyBorder="0" applyProtection="0"/>
    <xf numFmtId="0" fontId="71" fillId="69" borderId="22" applyNumberFormat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1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7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2" fillId="0" borderId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39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9" fontId="21" fillId="0" borderId="0"/>
    <xf numFmtId="179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7" applyNumberFormat="0" applyFont="0" applyAlignment="0" applyProtection="0"/>
    <xf numFmtId="0" fontId="127" fillId="0" borderId="0"/>
    <xf numFmtId="0" fontId="76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6" applyNumberFormat="0" applyProtection="0">
      <alignment vertical="center"/>
    </xf>
    <xf numFmtId="4" fontId="16" fillId="28" borderId="26" applyNumberFormat="0" applyProtection="0">
      <alignment vertical="center"/>
    </xf>
    <xf numFmtId="0" fontId="99" fillId="50" borderId="26" applyNumberFormat="0" applyProtection="0">
      <alignment vertical="center"/>
    </xf>
    <xf numFmtId="0" fontId="54" fillId="50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54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4" fillId="81" borderId="26" applyNumberFormat="0" applyProtection="0">
      <alignment horizontal="right" vertical="center"/>
    </xf>
    <xf numFmtId="0" fontId="54" fillId="46" borderId="26" applyNumberFormat="0" applyProtection="0">
      <alignment horizontal="right" vertical="center"/>
    </xf>
    <xf numFmtId="0" fontId="54" fillId="73" borderId="26" applyNumberFormat="0" applyProtection="0">
      <alignment horizontal="right" vertical="center"/>
    </xf>
    <xf numFmtId="0" fontId="54" fillId="119" borderId="26" applyNumberFormat="0" applyProtection="0">
      <alignment horizontal="right" vertical="center"/>
    </xf>
    <xf numFmtId="0" fontId="54" fillId="124" borderId="26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6" applyNumberFormat="0" applyProtection="0">
      <alignment horizontal="right" vertical="center"/>
    </xf>
    <xf numFmtId="0" fontId="54" fillId="74" borderId="26" applyNumberFormat="0" applyProtection="0">
      <alignment horizontal="right" vertical="center"/>
    </xf>
    <xf numFmtId="0" fontId="54" fillId="139" borderId="26" applyNumberFormat="0" applyProtection="0">
      <alignment horizontal="right" vertical="center"/>
    </xf>
    <xf numFmtId="0" fontId="54" fillId="118" borderId="26" applyNumberFormat="0" applyProtection="0">
      <alignment horizontal="right" vertical="center"/>
    </xf>
    <xf numFmtId="0" fontId="100" fillId="140" borderId="26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0" fontId="54" fillId="141" borderId="5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0" fontId="54" fillId="142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2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35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94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2" fillId="0" borderId="0"/>
    <xf numFmtId="0" fontId="7" fillId="110" borderId="26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6" applyNumberFormat="0" applyProtection="0">
      <alignment vertical="center"/>
    </xf>
    <xf numFmtId="0" fontId="99" fillId="47" borderId="26" applyNumberFormat="0" applyProtection="0">
      <alignment vertical="center"/>
    </xf>
    <xf numFmtId="0" fontId="54" fillId="47" borderId="26" applyNumberFormat="0" applyProtection="0">
      <alignment horizontal="left" vertical="center" indent="1"/>
    </xf>
    <xf numFmtId="0" fontId="54" fillId="47" borderId="26" applyNumberFormat="0" applyProtection="0">
      <alignment horizontal="left" vertical="center" indent="1"/>
    </xf>
    <xf numFmtId="0" fontId="54" fillId="141" borderId="26" applyNumberFormat="0" applyProtection="0">
      <alignment horizontal="right" vertical="center"/>
    </xf>
    <xf numFmtId="0" fontId="54" fillId="141" borderId="26" applyNumberFormat="0" applyProtection="0">
      <alignment horizontal="right" vertical="center"/>
    </xf>
    <xf numFmtId="0" fontId="99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101" fillId="141" borderId="26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1" applyNumberFormat="0" applyAlignment="0" applyProtection="0"/>
    <xf numFmtId="0" fontId="82" fillId="49" borderId="21" applyNumberFormat="0" applyAlignment="0" applyProtection="0"/>
    <xf numFmtId="0" fontId="93" fillId="79" borderId="21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7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78" fillId="0" borderId="0" applyFill="0" applyBorder="0" applyAlignment="0"/>
    <xf numFmtId="182" fontId="15" fillId="0" borderId="0" applyFill="0" applyBorder="0" applyAlignment="0"/>
    <xf numFmtId="182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6" fillId="0" borderId="0" applyFont="0" applyFill="0" applyBorder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94" fillId="116" borderId="37" applyNumberFormat="0" applyFont="0" applyAlignment="0" applyProtection="0"/>
    <xf numFmtId="0" fontId="145" fillId="78" borderId="58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4" fillId="0" borderId="0"/>
    <xf numFmtId="0" fontId="18" fillId="87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18" fillId="87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5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2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0" applyNumberFormat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6" applyNumberFormat="0" applyAlignment="0" applyProtection="0"/>
    <xf numFmtId="0" fontId="90" fillId="67" borderId="30" applyNumberFormat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8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7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4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1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168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0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3" applyNumberFormat="0" applyFill="0" applyAlignment="0" applyProtection="0"/>
    <xf numFmtId="0" fontId="59" fillId="0" borderId="46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0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5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0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0" applyNumberFormat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3" fillId="0" borderId="45" applyNumberFormat="0" applyFill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8" fillId="66" borderId="30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6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59" fillId="0" borderId="46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39" applyNumberFormat="0" applyProtection="0">
      <alignment horizontal="left" vertical="center" indent="1"/>
    </xf>
    <xf numFmtId="0" fontId="62" fillId="0" borderId="0"/>
    <xf numFmtId="4" fontId="36" fillId="23" borderId="39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39" applyNumberFormat="0" applyProtection="0">
      <alignment horizontal="left" vertical="center" indent="1"/>
    </xf>
    <xf numFmtId="0" fontId="62" fillId="0" borderId="0"/>
    <xf numFmtId="4" fontId="18" fillId="86" borderId="39" applyNumberFormat="0" applyProtection="0">
      <alignment horizontal="left" vertical="center" indent="1"/>
    </xf>
    <xf numFmtId="0" fontId="18" fillId="23" borderId="38" applyNumberFormat="0" applyProtection="0">
      <alignment horizontal="left" vertical="top" indent="1"/>
    </xf>
    <xf numFmtId="0" fontId="62" fillId="0" borderId="0"/>
    <xf numFmtId="0" fontId="18" fillId="86" borderId="38" applyNumberFormat="0" applyProtection="0">
      <alignment horizontal="left" vertical="top" indent="1"/>
    </xf>
    <xf numFmtId="0" fontId="62" fillId="0" borderId="0"/>
    <xf numFmtId="0" fontId="18" fillId="44" borderId="38" applyNumberFormat="0" applyProtection="0">
      <alignment horizontal="left" vertical="top" indent="1"/>
    </xf>
    <xf numFmtId="0" fontId="62" fillId="0" borderId="0"/>
    <xf numFmtId="0" fontId="18" fillId="87" borderId="38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39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0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448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1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172" fontId="25" fillId="7" borderId="10" xfId="33" applyNumberFormat="1" applyFont="1" applyFill="1" applyBorder="1" applyAlignment="1">
      <alignment horizontal="right" indent="1"/>
    </xf>
    <xf numFmtId="172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172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172" fontId="24" fillId="9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170" fontId="25" fillId="9" borderId="10" xfId="49" applyNumberFormat="1" applyFont="1" applyFill="1" applyBorder="1" applyAlignment="1">
      <alignment horizontal="right" indent="1"/>
    </xf>
    <xf numFmtId="169" fontId="25" fillId="9" borderId="10" xfId="30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2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5" xfId="32" applyNumberFormat="1" applyFont="1" applyFill="1" applyBorder="1" applyAlignment="1">
      <alignment horizontal="left" vertical="center"/>
    </xf>
    <xf numFmtId="0" fontId="25" fillId="5" borderId="15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5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5" xfId="0" applyNumberFormat="1" applyFont="1" applyFill="1" applyBorder="1" applyAlignment="1">
      <alignment vertical="center"/>
    </xf>
    <xf numFmtId="171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1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2" fontId="26" fillId="9" borderId="10" xfId="37" applyNumberFormat="1" applyFont="1" applyFill="1" applyBorder="1" applyAlignment="1">
      <alignment horizontal="right" vertical="center"/>
    </xf>
    <xf numFmtId="171" fontId="25" fillId="5" borderId="0" xfId="37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1" fontId="24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4" fillId="5" borderId="16" xfId="30" applyFont="1" applyFill="1" applyBorder="1"/>
    <xf numFmtId="0" fontId="30" fillId="0" borderId="16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70" fontId="11" fillId="5" borderId="0" xfId="49" applyNumberFormat="1" applyFont="1" applyFill="1"/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19" xfId="35" applyNumberFormat="1" applyFont="1" applyFill="1" applyBorder="1" applyAlignment="1">
      <alignment horizontal="left" vertical="center"/>
    </xf>
    <xf numFmtId="0" fontId="25" fillId="7" borderId="15" xfId="32" applyFont="1" applyFill="1" applyBorder="1" applyAlignment="1">
      <alignment vertical="center"/>
    </xf>
    <xf numFmtId="171" fontId="26" fillId="7" borderId="19" xfId="39" applyFont="1" applyFill="1" applyBorder="1"/>
    <xf numFmtId="171" fontId="23" fillId="7" borderId="15" xfId="39" applyFont="1" applyFill="1" applyBorder="1" applyAlignment="1">
      <alignment horizontal="center"/>
    </xf>
    <xf numFmtId="171" fontId="26" fillId="7" borderId="17" xfId="39" applyFont="1" applyFill="1" applyBorder="1" applyAlignment="1">
      <alignment horizontal="left"/>
    </xf>
    <xf numFmtId="171" fontId="23" fillId="7" borderId="18" xfId="39" applyFont="1" applyFill="1" applyBorder="1"/>
    <xf numFmtId="171" fontId="26" fillId="7" borderId="5" xfId="39" applyFont="1" applyFill="1" applyBorder="1"/>
    <xf numFmtId="0" fontId="23" fillId="6" borderId="17" xfId="33" applyFont="1" applyFill="1" applyBorder="1"/>
    <xf numFmtId="37" fontId="24" fillId="5" borderId="17" xfId="33" applyNumberFormat="1" applyFont="1" applyFill="1" applyBorder="1"/>
    <xf numFmtId="37" fontId="25" fillId="5" borderId="17" xfId="33" applyNumberFormat="1" applyFont="1" applyFill="1" applyBorder="1"/>
    <xf numFmtId="37" fontId="25" fillId="5" borderId="18" xfId="33" applyNumberFormat="1" applyFont="1" applyFill="1" applyBorder="1"/>
    <xf numFmtId="172" fontId="25" fillId="7" borderId="13" xfId="33" applyNumberFormat="1" applyFont="1" applyFill="1" applyBorder="1" applyAlignment="1">
      <alignment horizontal="right" indent="1"/>
    </xf>
    <xf numFmtId="37" fontId="25" fillId="9" borderId="17" xfId="33" applyNumberFormat="1" applyFont="1" applyFill="1" applyBorder="1"/>
    <xf numFmtId="37" fontId="24" fillId="9" borderId="62" xfId="33" applyNumberFormat="1" applyFont="1" applyFill="1" applyBorder="1"/>
    <xf numFmtId="0" fontId="25" fillId="9" borderId="17" xfId="33" applyFont="1" applyFill="1" applyBorder="1"/>
    <xf numFmtId="0" fontId="25" fillId="5" borderId="17" xfId="33" applyFont="1" applyFill="1" applyBorder="1"/>
    <xf numFmtId="37" fontId="24" fillId="9" borderId="17" xfId="33" applyNumberFormat="1" applyFont="1" applyFill="1" applyBorder="1"/>
    <xf numFmtId="0" fontId="25" fillId="7" borderId="15" xfId="0" applyFont="1" applyFill="1" applyBorder="1" applyAlignment="1">
      <alignment vertical="center"/>
    </xf>
    <xf numFmtId="0" fontId="24" fillId="10" borderId="15" xfId="36" applyFont="1" applyFill="1" applyBorder="1" applyAlignment="1">
      <alignment vertical="center"/>
    </xf>
    <xf numFmtId="0" fontId="24" fillId="7" borderId="17" xfId="36" applyFont="1" applyFill="1" applyBorder="1" applyAlignment="1">
      <alignment horizontal="left" vertical="center"/>
    </xf>
    <xf numFmtId="0" fontId="25" fillId="10" borderId="18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7" xfId="0" applyFont="1" applyFill="1" applyBorder="1" applyAlignment="1">
      <alignment vertical="center"/>
    </xf>
    <xf numFmtId="0" fontId="31" fillId="5" borderId="17" xfId="0" applyFont="1" applyFill="1" applyBorder="1" applyAlignment="1">
      <alignment vertical="center"/>
    </xf>
    <xf numFmtId="0" fontId="24" fillId="5" borderId="17" xfId="0" applyFont="1" applyFill="1" applyBorder="1" applyAlignment="1">
      <alignment vertical="center"/>
    </xf>
    <xf numFmtId="0" fontId="25" fillId="5" borderId="17" xfId="0" applyFont="1" applyFill="1" applyBorder="1" applyAlignment="1">
      <alignment vertical="center" wrapText="1"/>
    </xf>
    <xf numFmtId="0" fontId="24" fillId="9" borderId="17" xfId="0" applyFont="1" applyFill="1" applyBorder="1" applyAlignment="1">
      <alignment vertical="center"/>
    </xf>
    <xf numFmtId="172" fontId="26" fillId="9" borderId="61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7" xfId="36" applyFont="1" applyFill="1" applyBorder="1" applyAlignment="1">
      <alignment vertical="center"/>
    </xf>
    <xf numFmtId="171" fontId="25" fillId="5" borderId="17" xfId="37" applyFont="1" applyFill="1" applyBorder="1" applyAlignment="1">
      <alignment vertical="center"/>
    </xf>
    <xf numFmtId="0" fontId="24" fillId="5" borderId="17" xfId="36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9" fontId="23" fillId="0" borderId="0" xfId="53" applyNumberFormat="1" applyFont="1" applyAlignment="1">
      <alignment horizontal="right" vertical="center"/>
    </xf>
    <xf numFmtId="0" fontId="22" fillId="9" borderId="66" xfId="32" applyFont="1" applyFill="1" applyBorder="1" applyAlignment="1">
      <alignment vertical="center"/>
    </xf>
    <xf numFmtId="0" fontId="25" fillId="5" borderId="66" xfId="32" applyFont="1" applyFill="1" applyBorder="1" applyAlignment="1">
      <alignment vertical="center"/>
    </xf>
    <xf numFmtId="37" fontId="150" fillId="7" borderId="66" xfId="53" applyNumberFormat="1" applyFont="1" applyFill="1" applyBorder="1"/>
    <xf numFmtId="37" fontId="147" fillId="9" borderId="66" xfId="53" applyNumberFormat="1" applyFont="1" applyFill="1" applyBorder="1"/>
    <xf numFmtId="37" fontId="23" fillId="9" borderId="66" xfId="0" applyNumberFormat="1" applyFont="1" applyFill="1" applyBorder="1" applyAlignment="1">
      <alignment vertical="center"/>
    </xf>
    <xf numFmtId="171" fontId="147" fillId="0" borderId="0" xfId="53" applyNumberFormat="1" applyFont="1"/>
    <xf numFmtId="37" fontId="147" fillId="5" borderId="65" xfId="53" applyNumberFormat="1" applyFont="1" applyFill="1" applyBorder="1"/>
    <xf numFmtId="37" fontId="146" fillId="5" borderId="65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6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6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1" fontId="148" fillId="8" borderId="60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9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1" fontId="28" fillId="0" borderId="0" xfId="37" applyFont="1" applyAlignment="1">
      <alignment vertical="center"/>
    </xf>
    <xf numFmtId="49" fontId="24" fillId="0" borderId="0" xfId="30" applyNumberFormat="1" applyFont="1"/>
    <xf numFmtId="171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2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9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1" fontId="154" fillId="0" borderId="0" xfId="37" applyFont="1" applyAlignment="1">
      <alignment vertical="center"/>
    </xf>
    <xf numFmtId="0" fontId="24" fillId="0" borderId="67" xfId="30" applyFont="1" applyBorder="1"/>
    <xf numFmtId="0" fontId="152" fillId="0" borderId="0" xfId="0" applyFont="1" applyAlignment="1">
      <alignment vertical="center"/>
    </xf>
    <xf numFmtId="169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2" fontId="29" fillId="0" borderId="0" xfId="37" applyNumberFormat="1" applyFont="1" applyAlignment="1">
      <alignment horizontal="right" vertical="center"/>
    </xf>
    <xf numFmtId="170" fontId="25" fillId="0" borderId="0" xfId="30" applyNumberFormat="1" applyFont="1" applyAlignment="1">
      <alignment horizontal="right" indent="1"/>
    </xf>
    <xf numFmtId="0" fontId="25" fillId="9" borderId="61" xfId="30" applyFont="1" applyFill="1" applyBorder="1" applyAlignment="1">
      <alignment horizontal="right" indent="1"/>
    </xf>
    <xf numFmtId="170" fontId="25" fillId="9" borderId="61" xfId="49" applyNumberFormat="1" applyFont="1" applyFill="1" applyBorder="1" applyAlignment="1">
      <alignment horizontal="right" indent="1"/>
    </xf>
    <xf numFmtId="37" fontId="25" fillId="5" borderId="66" xfId="32" applyNumberFormat="1" applyFont="1" applyFill="1" applyBorder="1" applyAlignment="1">
      <alignment horizontal="left" vertical="center"/>
    </xf>
    <xf numFmtId="37" fontId="23" fillId="5" borderId="66" xfId="0" applyNumberFormat="1" applyFont="1" applyFill="1" applyBorder="1" applyAlignment="1">
      <alignment vertical="center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7" xfId="30" applyNumberFormat="1" applyFont="1" applyFill="1" applyBorder="1" applyAlignment="1">
      <alignment horizontal="left" vertical="center"/>
    </xf>
    <xf numFmtId="0" fontId="24" fillId="5" borderId="20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0" fontId="25" fillId="5" borderId="66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0" fontId="24" fillId="5" borderId="8" xfId="31" applyFont="1" applyFill="1" applyBorder="1"/>
    <xf numFmtId="0" fontId="25" fillId="5" borderId="8" xfId="31" applyFont="1" applyFill="1" applyBorder="1"/>
    <xf numFmtId="171" fontId="147" fillId="7" borderId="15" xfId="53" applyNumberFormat="1" applyFont="1" applyFill="1" applyBorder="1"/>
    <xf numFmtId="0" fontId="10" fillId="5" borderId="0" xfId="0" applyFont="1" applyFill="1"/>
    <xf numFmtId="169" fontId="150" fillId="9" borderId="16" xfId="32" applyNumberFormat="1" applyFont="1" applyFill="1" applyBorder="1" applyAlignment="1">
      <alignment horizontal="right" vertical="center"/>
    </xf>
    <xf numFmtId="169" fontId="150" fillId="9" borderId="10" xfId="32" applyNumberFormat="1" applyFont="1" applyFill="1" applyBorder="1" applyAlignment="1">
      <alignment horizontal="right" vertical="center"/>
    </xf>
    <xf numFmtId="169" fontId="147" fillId="9" borderId="16" xfId="0" applyNumberFormat="1" applyFont="1" applyFill="1" applyBorder="1" applyAlignment="1">
      <alignment horizontal="right" vertical="center"/>
    </xf>
    <xf numFmtId="169" fontId="147" fillId="9" borderId="10" xfId="0" applyNumberFormat="1" applyFont="1" applyFill="1" applyBorder="1" applyAlignment="1">
      <alignment horizontal="right" vertical="center"/>
    </xf>
    <xf numFmtId="169" fontId="147" fillId="9" borderId="69" xfId="0" applyNumberFormat="1" applyFont="1" applyFill="1" applyBorder="1" applyAlignment="1">
      <alignment horizontal="right" vertical="center"/>
    </xf>
    <xf numFmtId="169" fontId="147" fillId="9" borderId="60" xfId="0" applyNumberFormat="1" applyFont="1" applyFill="1" applyBorder="1" applyAlignment="1">
      <alignment horizontal="right" vertical="center"/>
    </xf>
    <xf numFmtId="169" fontId="147" fillId="9" borderId="70" xfId="0" applyNumberFormat="1" applyFont="1" applyFill="1" applyBorder="1" applyAlignment="1">
      <alignment horizontal="right" vertical="center"/>
    </xf>
    <xf numFmtId="169" fontId="147" fillId="9" borderId="13" xfId="0" applyNumberFormat="1" applyFont="1" applyFill="1" applyBorder="1" applyAlignment="1">
      <alignment horizontal="right" vertical="center"/>
    </xf>
    <xf numFmtId="169" fontId="150" fillId="9" borderId="71" xfId="32" applyNumberFormat="1" applyFont="1" applyFill="1" applyBorder="1" applyAlignment="1">
      <alignment horizontal="right" vertical="center"/>
    </xf>
    <xf numFmtId="169" fontId="150" fillId="9" borderId="11" xfId="32" applyNumberFormat="1" applyFont="1" applyFill="1" applyBorder="1" applyAlignment="1">
      <alignment horizontal="right" vertical="center"/>
    </xf>
    <xf numFmtId="169" fontId="148" fillId="9" borderId="16" xfId="0" applyNumberFormat="1" applyFont="1" applyFill="1" applyBorder="1" applyAlignment="1">
      <alignment horizontal="right" vertical="center"/>
    </xf>
    <xf numFmtId="169" fontId="148" fillId="9" borderId="10" xfId="0" applyNumberFormat="1" applyFont="1" applyFill="1" applyBorder="1" applyAlignment="1">
      <alignment horizontal="right" vertical="center"/>
    </xf>
    <xf numFmtId="170" fontId="25" fillId="5" borderId="13" xfId="49" applyNumberFormat="1" applyFont="1" applyFill="1" applyBorder="1" applyAlignment="1">
      <alignment horizontal="right" vertical="center"/>
    </xf>
    <xf numFmtId="169" fontId="10" fillId="7" borderId="70" xfId="0" applyNumberFormat="1" applyFont="1" applyFill="1" applyBorder="1" applyAlignment="1">
      <alignment horizontal="right" vertical="center"/>
    </xf>
    <xf numFmtId="169" fontId="10" fillId="7" borderId="13" xfId="0" applyNumberFormat="1" applyFont="1" applyFill="1" applyBorder="1" applyAlignment="1">
      <alignment horizontal="right" vertical="center"/>
    </xf>
    <xf numFmtId="169" fontId="150" fillId="9" borderId="70" xfId="32" applyNumberFormat="1" applyFont="1" applyFill="1" applyBorder="1" applyAlignment="1">
      <alignment horizontal="right" vertical="center"/>
    </xf>
    <xf numFmtId="169" fontId="150" fillId="9" borderId="13" xfId="32" applyNumberFormat="1" applyFont="1" applyFill="1" applyBorder="1" applyAlignment="1">
      <alignment horizontal="right" vertical="center"/>
    </xf>
    <xf numFmtId="0" fontId="34" fillId="5" borderId="0" xfId="0" applyFont="1" applyFill="1" applyAlignment="1">
      <alignment vertical="center"/>
    </xf>
    <xf numFmtId="172" fontId="25" fillId="5" borderId="12" xfId="31" applyNumberFormat="1" applyFont="1" applyFill="1" applyBorder="1"/>
    <xf numFmtId="37" fontId="25" fillId="0" borderId="5" xfId="33" applyNumberFormat="1" applyFont="1" applyBorder="1"/>
    <xf numFmtId="172" fontId="24" fillId="9" borderId="61" xfId="37" applyNumberFormat="1" applyFont="1" applyFill="1" applyBorder="1" applyAlignment="1">
      <alignment horizontal="right" vertical="center"/>
    </xf>
    <xf numFmtId="49" fontId="24" fillId="8" borderId="72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2" fontId="25" fillId="7" borderId="10" xfId="31" applyNumberFormat="1" applyFont="1" applyFill="1" applyBorder="1" applyAlignment="1">
      <alignment horizontal="right" indent="1"/>
    </xf>
    <xf numFmtId="172" fontId="25" fillId="7" borderId="13" xfId="31" applyNumberFormat="1" applyFont="1" applyFill="1" applyBorder="1" applyAlignment="1">
      <alignment horizontal="right" indent="1"/>
    </xf>
    <xf numFmtId="37" fontId="148" fillId="7" borderId="76" xfId="38" applyNumberFormat="1" applyFont="1" applyFill="1" applyBorder="1" applyAlignment="1">
      <alignment horizontal="center" vertical="center"/>
    </xf>
    <xf numFmtId="37" fontId="148" fillId="7" borderId="77" xfId="38" applyNumberFormat="1" applyFont="1" applyFill="1" applyBorder="1" applyAlignment="1">
      <alignment horizontal="center" vertical="center"/>
    </xf>
    <xf numFmtId="0" fontId="25" fillId="7" borderId="16" xfId="32" applyFont="1" applyFill="1" applyBorder="1" applyAlignment="1">
      <alignment vertical="center"/>
    </xf>
    <xf numFmtId="37" fontId="24" fillId="8" borderId="13" xfId="39" quotePrefix="1" applyNumberFormat="1" applyFont="1" applyFill="1" applyBorder="1" applyAlignment="1">
      <alignment horizontal="center"/>
    </xf>
    <xf numFmtId="169" fontId="146" fillId="0" borderId="0" xfId="53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25" fillId="0" borderId="0" xfId="0" applyNumberFormat="1" applyFont="1" applyAlignment="1">
      <alignment horizontal="right" vertical="center"/>
    </xf>
    <xf numFmtId="169" fontId="150" fillId="0" borderId="0" xfId="32" applyNumberFormat="1" applyFont="1" applyAlignment="1">
      <alignment horizontal="right" vertical="center"/>
    </xf>
    <xf numFmtId="169" fontId="150" fillId="0" borderId="0" xfId="0" applyNumberFormat="1" applyFont="1" applyAlignment="1">
      <alignment horizontal="right" vertical="center"/>
    </xf>
    <xf numFmtId="37" fontId="148" fillId="7" borderId="83" xfId="38" applyNumberFormat="1" applyFont="1" applyFill="1" applyBorder="1" applyAlignment="1">
      <alignment horizontal="center" vertical="center"/>
    </xf>
    <xf numFmtId="49" fontId="24" fillId="8" borderId="83" xfId="39" applyNumberFormat="1" applyFont="1" applyFill="1" applyBorder="1" applyAlignment="1">
      <alignment horizontal="center"/>
    </xf>
    <xf numFmtId="0" fontId="28" fillId="0" borderId="84" xfId="36" applyFont="1" applyBorder="1" applyAlignment="1">
      <alignment vertical="center"/>
    </xf>
    <xf numFmtId="0" fontId="31" fillId="7" borderId="75" xfId="30" applyFont="1" applyFill="1" applyBorder="1"/>
    <xf numFmtId="37" fontId="25" fillId="7" borderId="79" xfId="35" applyNumberFormat="1" applyFont="1" applyFill="1" applyBorder="1" applyAlignment="1">
      <alignment horizontal="left"/>
    </xf>
    <xf numFmtId="37" fontId="25" fillId="7" borderId="80" xfId="35" applyNumberFormat="1" applyFont="1" applyFill="1" applyBorder="1" applyAlignment="1">
      <alignment horizontal="left"/>
    </xf>
    <xf numFmtId="37" fontId="25" fillId="7" borderId="16" xfId="35" applyNumberFormat="1" applyFont="1" applyFill="1" applyBorder="1" applyAlignment="1">
      <alignment horizontal="left"/>
    </xf>
    <xf numFmtId="37" fontId="25" fillId="7" borderId="74" xfId="35" applyNumberFormat="1" applyFont="1" applyFill="1" applyBorder="1" applyAlignment="1">
      <alignment horizontal="left"/>
    </xf>
    <xf numFmtId="37" fontId="25" fillId="7" borderId="75" xfId="35" applyNumberFormat="1" applyFont="1" applyFill="1" applyBorder="1" applyAlignment="1">
      <alignment horizontal="left"/>
    </xf>
    <xf numFmtId="37" fontId="24" fillId="7" borderId="79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6" xfId="31" applyNumberFormat="1" applyFont="1" applyFill="1" applyBorder="1"/>
    <xf numFmtId="0" fontId="24" fillId="5" borderId="0" xfId="31" applyFont="1" applyFill="1"/>
    <xf numFmtId="0" fontId="25" fillId="5" borderId="16" xfId="31" applyFont="1" applyFill="1" applyBorder="1"/>
    <xf numFmtId="0" fontId="25" fillId="0" borderId="16" xfId="31" applyFont="1" applyBorder="1"/>
    <xf numFmtId="0" fontId="25" fillId="0" borderId="85" xfId="31" applyFont="1" applyBorder="1"/>
    <xf numFmtId="37" fontId="149" fillId="9" borderId="16" xfId="53" applyNumberFormat="1" applyFont="1" applyFill="1" applyBorder="1"/>
    <xf numFmtId="37" fontId="149" fillId="5" borderId="16" xfId="53" applyNumberFormat="1" applyFont="1" applyFill="1" applyBorder="1"/>
    <xf numFmtId="0" fontId="25" fillId="5" borderId="85" xfId="31" applyFont="1" applyFill="1" applyBorder="1"/>
    <xf numFmtId="0" fontId="25" fillId="5" borderId="16" xfId="31" applyFont="1" applyFill="1" applyBorder="1" applyAlignment="1">
      <alignment vertical="top"/>
    </xf>
    <xf numFmtId="0" fontId="25" fillId="0" borderId="16" xfId="31" applyFont="1" applyBorder="1" applyAlignment="1">
      <alignment vertical="top"/>
    </xf>
    <xf numFmtId="0" fontId="25" fillId="9" borderId="16" xfId="31" applyFont="1" applyFill="1" applyBorder="1"/>
    <xf numFmtId="37" fontId="25" fillId="0" borderId="0" xfId="53" applyNumberFormat="1" applyFont="1"/>
    <xf numFmtId="37" fontId="25" fillId="0" borderId="16" xfId="53" applyNumberFormat="1" applyFont="1" applyBorder="1"/>
    <xf numFmtId="0" fontId="22" fillId="5" borderId="16" xfId="31" applyFont="1" applyFill="1" applyBorder="1"/>
    <xf numFmtId="0" fontId="25" fillId="5" borderId="86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5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6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1" fontId="149" fillId="7" borderId="15" xfId="53" applyNumberFormat="1" applyFont="1" applyFill="1" applyBorder="1"/>
    <xf numFmtId="171" fontId="149" fillId="7" borderId="0" xfId="53" applyNumberFormat="1" applyFont="1" applyFill="1" applyAlignment="1">
      <alignment horizontal="left"/>
    </xf>
    <xf numFmtId="171" fontId="148" fillId="7" borderId="66" xfId="53" applyNumberFormat="1" applyFont="1" applyFill="1" applyBorder="1"/>
    <xf numFmtId="37" fontId="148" fillId="7" borderId="79" xfId="35" applyNumberFormat="1" applyFont="1" applyFill="1" applyBorder="1" applyAlignment="1">
      <alignment horizontal="left" vertical="center"/>
    </xf>
    <xf numFmtId="0" fontId="25" fillId="7" borderId="79" xfId="32" applyFont="1" applyFill="1" applyBorder="1" applyAlignment="1">
      <alignment vertical="center"/>
    </xf>
    <xf numFmtId="0" fontId="25" fillId="7" borderId="80" xfId="32" applyFont="1" applyFill="1" applyBorder="1" applyAlignment="1">
      <alignment vertical="center"/>
    </xf>
    <xf numFmtId="37" fontId="25" fillId="5" borderId="66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5" fillId="5" borderId="0" xfId="33" applyFont="1" applyFill="1"/>
    <xf numFmtId="37" fontId="25" fillId="0" borderId="0" xfId="33" applyNumberFormat="1" applyFont="1" applyBorder="1"/>
    <xf numFmtId="37" fontId="25" fillId="0" borderId="70" xfId="33" applyNumberFormat="1" applyFont="1" applyBorder="1"/>
    <xf numFmtId="169" fontId="150" fillId="9" borderId="16" xfId="0" applyNumberFormat="1" applyFont="1" applyFill="1" applyBorder="1" applyAlignment="1">
      <alignment horizontal="right" vertical="center"/>
    </xf>
    <xf numFmtId="169" fontId="150" fillId="9" borderId="70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6" xfId="53" applyNumberFormat="1" applyFont="1" applyFill="1" applyBorder="1"/>
    <xf numFmtId="37" fontId="25" fillId="9" borderId="66" xfId="0" applyNumberFormat="1" applyFont="1" applyFill="1" applyBorder="1" applyAlignment="1">
      <alignment vertical="center"/>
    </xf>
    <xf numFmtId="172" fontId="24" fillId="9" borderId="60" xfId="31" applyNumberFormat="1" applyFont="1" applyFill="1" applyBorder="1" applyAlignment="1">
      <alignment horizontal="right" indent="1"/>
    </xf>
    <xf numFmtId="37" fontId="148" fillId="9" borderId="0" xfId="53" applyNumberFormat="1" applyFont="1" applyFill="1"/>
    <xf numFmtId="170" fontId="25" fillId="0" borderId="61" xfId="49" applyNumberFormat="1" applyFont="1" applyFill="1" applyBorder="1" applyAlignment="1">
      <alignment horizontal="right" indent="1"/>
    </xf>
    <xf numFmtId="169" fontId="24" fillId="0" borderId="61" xfId="30" applyNumberFormat="1" applyFont="1" applyFill="1" applyBorder="1" applyAlignment="1">
      <alignment horizontal="right" indent="1"/>
    </xf>
    <xf numFmtId="169" fontId="25" fillId="0" borderId="61" xfId="30" applyNumberFormat="1" applyFont="1" applyFill="1" applyBorder="1" applyAlignment="1">
      <alignment horizontal="right" indent="1"/>
    </xf>
    <xf numFmtId="169" fontId="24" fillId="0" borderId="64" xfId="30" applyNumberFormat="1" applyFont="1" applyFill="1" applyBorder="1" applyAlignment="1">
      <alignment horizontal="right" indent="1"/>
    </xf>
    <xf numFmtId="170" fontId="24" fillId="0" borderId="61" xfId="49" applyNumberFormat="1" applyFont="1" applyFill="1" applyBorder="1" applyAlignment="1">
      <alignment horizontal="right" indent="1"/>
    </xf>
    <xf numFmtId="3" fontId="24" fillId="0" borderId="61" xfId="30" applyNumberFormat="1" applyFont="1" applyFill="1" applyBorder="1" applyAlignment="1">
      <alignment horizontal="right" indent="1"/>
    </xf>
    <xf numFmtId="1" fontId="24" fillId="0" borderId="61" xfId="30" applyNumberFormat="1" applyFont="1" applyFill="1" applyBorder="1" applyAlignment="1">
      <alignment horizontal="right" indent="1"/>
    </xf>
    <xf numFmtId="0" fontId="25" fillId="0" borderId="61" xfId="30" applyFont="1" applyFill="1" applyBorder="1" applyAlignment="1">
      <alignment horizontal="right" indent="1"/>
    </xf>
    <xf numFmtId="170" fontId="24" fillId="0" borderId="61" xfId="30" applyNumberFormat="1" applyFont="1" applyFill="1" applyBorder="1" applyAlignment="1">
      <alignment horizontal="right" indent="1"/>
    </xf>
    <xf numFmtId="3" fontId="25" fillId="0" borderId="61" xfId="30" applyNumberFormat="1" applyFont="1" applyFill="1" applyBorder="1" applyAlignment="1">
      <alignment horizontal="right" indent="1"/>
    </xf>
    <xf numFmtId="3" fontId="24" fillId="0" borderId="61" xfId="587" applyNumberFormat="1" applyFont="1" applyFill="1" applyBorder="1" applyAlignment="1">
      <alignment horizontal="right" indent="1"/>
    </xf>
    <xf numFmtId="170" fontId="25" fillId="0" borderId="61" xfId="30" applyNumberFormat="1" applyFont="1" applyFill="1" applyBorder="1" applyAlignment="1">
      <alignment horizontal="right" indent="1"/>
    </xf>
    <xf numFmtId="3" fontId="24" fillId="0" borderId="61" xfId="49" applyNumberFormat="1" applyFont="1" applyFill="1" applyBorder="1" applyAlignment="1">
      <alignment horizontal="right" indent="1"/>
    </xf>
    <xf numFmtId="15" fontId="24" fillId="0" borderId="61" xfId="30" quotePrefix="1" applyNumberFormat="1" applyFont="1" applyFill="1" applyBorder="1" applyAlignment="1">
      <alignment horizontal="right" indent="1"/>
    </xf>
    <xf numFmtId="172" fontId="25" fillId="0" borderId="10" xfId="31" applyNumberFormat="1" applyFont="1" applyFill="1" applyBorder="1" applyAlignment="1">
      <alignment horizontal="right" indent="1"/>
    </xf>
    <xf numFmtId="169" fontId="7" fillId="0" borderId="16" xfId="0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 applyAlignment="1">
      <alignment horizontal="right" vertical="center"/>
    </xf>
    <xf numFmtId="169" fontId="150" fillId="0" borderId="16" xfId="0" applyNumberFormat="1" applyFont="1" applyFill="1" applyBorder="1" applyAlignment="1">
      <alignment horizontal="right" vertical="center"/>
    </xf>
    <xf numFmtId="169" fontId="25" fillId="0" borderId="16" xfId="0" applyNumberFormat="1" applyFont="1" applyFill="1" applyBorder="1" applyAlignment="1">
      <alignment horizontal="right" vertical="center"/>
    </xf>
    <xf numFmtId="169" fontId="23" fillId="0" borderId="69" xfId="53" applyNumberFormat="1" applyFont="1" applyFill="1" applyBorder="1" applyAlignment="1">
      <alignment horizontal="right" vertical="center"/>
    </xf>
    <xf numFmtId="169" fontId="23" fillId="0" borderId="16" xfId="53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/>
    <xf numFmtId="169" fontId="147" fillId="0" borderId="16" xfId="53" applyNumberFormat="1" applyFont="1" applyFill="1" applyBorder="1" applyAlignment="1">
      <alignment horizontal="right" vertical="center"/>
    </xf>
    <xf numFmtId="169" fontId="146" fillId="0" borderId="70" xfId="53" applyNumberFormat="1" applyFont="1" applyFill="1" applyBorder="1"/>
    <xf numFmtId="169" fontId="0" fillId="0" borderId="16" xfId="0" applyNumberFormat="1" applyFill="1" applyBorder="1" applyAlignment="1">
      <alignment horizontal="right" vertical="center"/>
    </xf>
    <xf numFmtId="169" fontId="23" fillId="0" borderId="16" xfId="53" applyNumberFormat="1" applyFont="1" applyFill="1" applyBorder="1"/>
    <xf numFmtId="169" fontId="24" fillId="0" borderId="16" xfId="0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/>
    <xf numFmtId="169" fontId="28" fillId="0" borderId="16" xfId="0" applyNumberFormat="1" applyFont="1" applyFill="1" applyBorder="1" applyAlignment="1">
      <alignment horizontal="right" vertical="center"/>
    </xf>
    <xf numFmtId="170" fontId="25" fillId="0" borderId="70" xfId="49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 applyAlignment="1">
      <alignment horizontal="right" vertical="center"/>
    </xf>
    <xf numFmtId="169" fontId="149" fillId="0" borderId="16" xfId="53" applyNumberFormat="1" applyFont="1" applyFill="1" applyBorder="1" applyAlignment="1">
      <alignment horizontal="right" vertical="center"/>
    </xf>
    <xf numFmtId="197" fontId="148" fillId="0" borderId="16" xfId="53" applyNumberFormat="1" applyFont="1" applyFill="1" applyBorder="1" applyAlignment="1">
      <alignment horizontal="right" vertical="center"/>
    </xf>
    <xf numFmtId="169" fontId="146" fillId="0" borderId="0" xfId="53" applyNumberFormat="1" applyFont="1" applyFill="1" applyBorder="1" applyAlignment="1">
      <alignment horizontal="right" vertical="center"/>
    </xf>
    <xf numFmtId="169" fontId="22" fillId="0" borderId="16" xfId="53" applyNumberFormat="1" applyFont="1" applyFill="1" applyBorder="1" applyAlignment="1">
      <alignment horizontal="right" vertical="center"/>
    </xf>
    <xf numFmtId="169" fontId="7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 applyAlignment="1">
      <alignment horizontal="right" vertical="center"/>
    </xf>
    <xf numFmtId="169" fontId="25" fillId="7" borderId="10" xfId="0" applyNumberFormat="1" applyFont="1" applyFill="1" applyBorder="1" applyAlignment="1">
      <alignment horizontal="right" vertical="center"/>
    </xf>
    <xf numFmtId="169" fontId="23" fillId="7" borderId="60" xfId="53" applyNumberFormat="1" applyFont="1" applyFill="1" applyBorder="1" applyAlignment="1">
      <alignment horizontal="right" vertical="center"/>
    </xf>
    <xf numFmtId="169" fontId="23" fillId="7" borderId="10" xfId="53" applyNumberFormat="1" applyFont="1" applyFill="1" applyBorder="1" applyAlignment="1">
      <alignment horizontal="right" vertical="center"/>
    </xf>
    <xf numFmtId="169" fontId="150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/>
    <xf numFmtId="169" fontId="147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/>
    <xf numFmtId="169" fontId="0" fillId="7" borderId="10" xfId="0" applyNumberFormat="1" applyFill="1" applyBorder="1" applyAlignment="1">
      <alignment horizontal="right" vertical="center"/>
    </xf>
    <xf numFmtId="169" fontId="23" fillId="7" borderId="10" xfId="53" applyNumberFormat="1" applyFont="1" applyFill="1" applyBorder="1"/>
    <xf numFmtId="169" fontId="24" fillId="7" borderId="10" xfId="0" applyNumberFormat="1" applyFont="1" applyFill="1" applyBorder="1" applyAlignment="1">
      <alignment horizontal="right" vertical="center"/>
    </xf>
    <xf numFmtId="170" fontId="25" fillId="7" borderId="13" xfId="49" applyNumberFormat="1" applyFont="1" applyFill="1" applyBorder="1" applyAlignment="1">
      <alignment horizontal="right" vertical="center"/>
    </xf>
    <xf numFmtId="169" fontId="149" fillId="7" borderId="10" xfId="53" applyNumberFormat="1" applyFont="1" applyFill="1" applyBorder="1" applyAlignment="1">
      <alignment horizontal="right" vertical="center"/>
    </xf>
    <xf numFmtId="197" fontId="148" fillId="7" borderId="10" xfId="53" applyNumberFormat="1" applyFont="1" applyFill="1" applyBorder="1" applyAlignment="1">
      <alignment horizontal="right" vertical="center"/>
    </xf>
    <xf numFmtId="37" fontId="25" fillId="0" borderId="10" xfId="33" applyNumberFormat="1" applyFont="1" applyFill="1" applyBorder="1" applyAlignment="1">
      <alignment horizontal="right"/>
    </xf>
    <xf numFmtId="37" fontId="25" fillId="0" borderId="10" xfId="33" applyNumberFormat="1" applyFont="1" applyFill="1" applyBorder="1"/>
    <xf numFmtId="37" fontId="25" fillId="0" borderId="10" xfId="33" applyNumberFormat="1" applyFont="1" applyFill="1" applyBorder="1" applyAlignment="1">
      <alignment horizontal="center"/>
    </xf>
    <xf numFmtId="172" fontId="25" fillId="0" borderId="10" xfId="33" applyNumberFormat="1" applyFont="1" applyFill="1" applyBorder="1" applyAlignment="1">
      <alignment horizontal="right" indent="1"/>
    </xf>
    <xf numFmtId="172" fontId="25" fillId="0" borderId="13" xfId="33" applyNumberFormat="1" applyFont="1" applyFill="1" applyBorder="1" applyAlignment="1">
      <alignment horizontal="right" indent="1"/>
    </xf>
    <xf numFmtId="0" fontId="25" fillId="0" borderId="10" xfId="33" applyFont="1" applyFill="1" applyBorder="1" applyAlignment="1">
      <alignment horizontal="right" indent="1"/>
    </xf>
    <xf numFmtId="0" fontId="25" fillId="0" borderId="10" xfId="31" applyFont="1" applyFill="1" applyBorder="1"/>
    <xf numFmtId="184" fontId="25" fillId="0" borderId="10" xfId="587" applyNumberFormat="1" applyFont="1" applyFill="1" applyBorder="1"/>
    <xf numFmtId="172" fontId="25" fillId="0" borderId="13" xfId="31" applyNumberFormat="1" applyFont="1" applyFill="1" applyBorder="1" applyAlignment="1">
      <alignment horizontal="right" indent="1"/>
    </xf>
    <xf numFmtId="172" fontId="25" fillId="0" borderId="68" xfId="31" applyNumberFormat="1" applyFont="1" applyFill="1" applyBorder="1" applyAlignment="1">
      <alignment horizontal="right" indent="1"/>
    </xf>
    <xf numFmtId="10" fontId="25" fillId="7" borderId="10" xfId="49" applyNumberFormat="1" applyFont="1" applyFill="1" applyBorder="1" applyAlignment="1">
      <alignment horizontal="right" indent="1"/>
    </xf>
    <xf numFmtId="172" fontId="24" fillId="7" borderId="10" xfId="31" applyNumberFormat="1" applyFont="1" applyFill="1" applyBorder="1" applyAlignment="1">
      <alignment horizontal="right" indent="1"/>
    </xf>
    <xf numFmtId="3" fontId="25" fillId="7" borderId="68" xfId="587" applyNumberFormat="1" applyFont="1" applyFill="1" applyBorder="1" applyAlignment="1">
      <alignment horizontal="right" indent="1"/>
    </xf>
    <xf numFmtId="171" fontId="25" fillId="0" borderId="61" xfId="37" applyFont="1" applyFill="1" applyBorder="1" applyAlignment="1">
      <alignment vertical="center"/>
    </xf>
    <xf numFmtId="172" fontId="26" fillId="0" borderId="61" xfId="37" applyNumberFormat="1" applyFont="1" applyFill="1" applyBorder="1" applyAlignment="1">
      <alignment horizontal="right" vertical="center"/>
    </xf>
    <xf numFmtId="172" fontId="23" fillId="0" borderId="61" xfId="37" applyNumberFormat="1" applyFont="1" applyFill="1" applyBorder="1" applyAlignment="1">
      <alignment horizontal="right" vertical="center"/>
    </xf>
    <xf numFmtId="172" fontId="25" fillId="0" borderId="61" xfId="37" applyNumberFormat="1" applyFont="1" applyFill="1" applyBorder="1" applyAlignment="1">
      <alignment horizontal="right" vertical="center"/>
    </xf>
    <xf numFmtId="172" fontId="29" fillId="0" borderId="87" xfId="37" applyNumberFormat="1" applyFont="1" applyFill="1" applyBorder="1" applyAlignment="1">
      <alignment horizontal="right" vertical="center"/>
    </xf>
    <xf numFmtId="3" fontId="28" fillId="0" borderId="61" xfId="36" applyNumberFormat="1" applyFont="1" applyFill="1" applyBorder="1" applyAlignment="1">
      <alignment horizontal="right" vertical="center"/>
    </xf>
    <xf numFmtId="4" fontId="24" fillId="0" borderId="63" xfId="0" applyNumberFormat="1" applyFont="1" applyFill="1" applyBorder="1" applyAlignment="1">
      <alignment horizontal="right" vertical="center"/>
    </xf>
    <xf numFmtId="171" fontId="25" fillId="7" borderId="10" xfId="37" applyFont="1" applyFill="1" applyBorder="1" applyAlignment="1">
      <alignment vertical="center"/>
    </xf>
    <xf numFmtId="172" fontId="26" fillId="7" borderId="10" xfId="37" applyNumberFormat="1" applyFont="1" applyFill="1" applyBorder="1" applyAlignment="1">
      <alignment horizontal="right" vertical="center"/>
    </xf>
    <xf numFmtId="172" fontId="23" fillId="7" borderId="10" xfId="37" applyNumberFormat="1" applyFont="1" applyFill="1" applyBorder="1" applyAlignment="1">
      <alignment horizontal="right" vertical="center"/>
    </xf>
    <xf numFmtId="172" fontId="29" fillId="7" borderId="0" xfId="37" applyNumberFormat="1" applyFont="1" applyFill="1" applyAlignment="1">
      <alignment horizontal="right" vertical="center"/>
    </xf>
    <xf numFmtId="3" fontId="25" fillId="7" borderId="10" xfId="36" applyNumberFormat="1" applyFont="1" applyFill="1" applyBorder="1" applyAlignment="1">
      <alignment horizontal="right" vertical="center"/>
    </xf>
    <xf numFmtId="4" fontId="24" fillId="7" borderId="68" xfId="0" applyNumberFormat="1" applyFont="1" applyFill="1" applyBorder="1" applyAlignment="1">
      <alignment horizontal="right" vertical="center"/>
    </xf>
    <xf numFmtId="0" fontId="25" fillId="7" borderId="10" xfId="30" applyFont="1" applyFill="1" applyBorder="1" applyAlignment="1">
      <alignment horizontal="right" indent="1"/>
    </xf>
    <xf numFmtId="15" fontId="24" fillId="7" borderId="10" xfId="30" quotePrefix="1" applyNumberFormat="1" applyFont="1" applyFill="1" applyBorder="1" applyAlignment="1">
      <alignment horizontal="right" indent="1"/>
    </xf>
    <xf numFmtId="170" fontId="25" fillId="7" borderId="10" xfId="49" applyNumberFormat="1" applyFont="1" applyFill="1" applyBorder="1" applyAlignment="1">
      <alignment horizontal="right" indent="1"/>
    </xf>
    <xf numFmtId="170" fontId="24" fillId="7" borderId="10" xfId="30" applyNumberFormat="1" applyFont="1" applyFill="1" applyBorder="1" applyAlignment="1">
      <alignment horizontal="right" indent="1"/>
    </xf>
    <xf numFmtId="3" fontId="24" fillId="7" borderId="10" xfId="49" applyNumberFormat="1" applyFont="1" applyFill="1" applyBorder="1" applyAlignment="1">
      <alignment horizontal="right" indent="1"/>
    </xf>
    <xf numFmtId="3" fontId="24" fillId="7" borderId="10" xfId="30" applyNumberFormat="1" applyFont="1" applyFill="1" applyBorder="1" applyAlignment="1">
      <alignment horizontal="right" indent="1"/>
    </xf>
    <xf numFmtId="3" fontId="25" fillId="7" borderId="10" xfId="30" applyNumberFormat="1" applyFont="1" applyFill="1" applyBorder="1" applyAlignment="1">
      <alignment horizontal="right" indent="1"/>
    </xf>
    <xf numFmtId="170" fontId="24" fillId="7" borderId="10" xfId="49" applyNumberFormat="1" applyFont="1" applyFill="1" applyBorder="1" applyAlignment="1">
      <alignment horizontal="right" indent="1"/>
    </xf>
    <xf numFmtId="169" fontId="25" fillId="7" borderId="10" xfId="30" applyNumberFormat="1" applyFont="1" applyFill="1" applyBorder="1" applyAlignment="1">
      <alignment horizontal="right" indent="1"/>
    </xf>
    <xf numFmtId="169" fontId="24" fillId="7" borderId="10" xfId="30" applyNumberFormat="1" applyFont="1" applyFill="1" applyBorder="1" applyAlignment="1">
      <alignment horizontal="right" indent="1"/>
    </xf>
    <xf numFmtId="1" fontId="24" fillId="7" borderId="10" xfId="30" applyNumberFormat="1" applyFont="1" applyFill="1" applyBorder="1" applyAlignment="1">
      <alignment horizontal="right" indent="1"/>
    </xf>
    <xf numFmtId="169" fontId="24" fillId="7" borderId="14" xfId="30" applyNumberFormat="1" applyFont="1" applyFill="1" applyBorder="1" applyAlignment="1">
      <alignment horizontal="right" indent="1"/>
    </xf>
    <xf numFmtId="0" fontId="7" fillId="0" borderId="0" xfId="0" applyFont="1" applyFill="1"/>
    <xf numFmtId="172" fontId="26" fillId="7" borderId="82" xfId="37" applyNumberFormat="1" applyFont="1" applyFill="1" applyBorder="1" applyAlignment="1">
      <alignment horizontal="right" vertical="center"/>
    </xf>
    <xf numFmtId="172" fontId="25" fillId="7" borderId="82" xfId="37" applyNumberFormat="1" applyFont="1" applyFill="1" applyBorder="1" applyAlignment="1">
      <alignment horizontal="right" vertical="center"/>
    </xf>
    <xf numFmtId="172" fontId="23" fillId="7" borderId="82" xfId="37" applyNumberFormat="1" applyFont="1" applyFill="1" applyBorder="1" applyAlignment="1">
      <alignment horizontal="right" vertical="center"/>
    </xf>
    <xf numFmtId="172" fontId="26" fillId="9" borderId="82" xfId="37" applyNumberFormat="1" applyFont="1" applyFill="1" applyBorder="1" applyAlignment="1">
      <alignment horizontal="right" vertical="center"/>
    </xf>
    <xf numFmtId="197" fontId="148" fillId="0" borderId="0" xfId="53" applyNumberFormat="1" applyFont="1" applyBorder="1" applyAlignment="1">
      <alignment horizontal="right" vertical="center"/>
    </xf>
    <xf numFmtId="0" fontId="28" fillId="5" borderId="0" xfId="30" applyFont="1" applyFill="1"/>
    <xf numFmtId="0" fontId="151" fillId="0" borderId="0" xfId="32" applyFont="1" applyAlignment="1">
      <alignment horizontal="left" vertical="center" wrapText="1"/>
    </xf>
    <xf numFmtId="3" fontId="25" fillId="7" borderId="10" xfId="49" applyNumberFormat="1" applyFont="1" applyFill="1" applyBorder="1" applyAlignment="1">
      <alignment horizontal="right" indent="1"/>
    </xf>
    <xf numFmtId="37" fontId="25" fillId="5" borderId="0" xfId="37" applyNumberFormat="1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32" applyFont="1" applyFill="1" applyBorder="1" applyAlignment="1">
      <alignment vertical="center"/>
    </xf>
    <xf numFmtId="170" fontId="25" fillId="7" borderId="0" xfId="49" applyNumberFormat="1" applyFont="1" applyFill="1" applyBorder="1" applyAlignment="1">
      <alignment horizontal="right" vertical="center"/>
    </xf>
    <xf numFmtId="170" fontId="25" fillId="5" borderId="0" xfId="49" applyNumberFormat="1" applyFont="1" applyFill="1" applyBorder="1" applyAlignment="1">
      <alignment horizontal="right" vertical="center"/>
    </xf>
    <xf numFmtId="170" fontId="25" fillId="0" borderId="0" xfId="49" applyNumberFormat="1" applyFont="1" applyFill="1" applyBorder="1" applyAlignment="1">
      <alignment horizontal="right" vertical="center"/>
    </xf>
    <xf numFmtId="169" fontId="25" fillId="7" borderId="0" xfId="0" applyNumberFormat="1" applyFont="1" applyFill="1" applyBorder="1" applyAlignment="1">
      <alignment horizontal="right" vertical="center"/>
    </xf>
    <xf numFmtId="169" fontId="25" fillId="5" borderId="0" xfId="0" applyNumberFormat="1" applyFont="1" applyFill="1" applyBorder="1" applyAlignment="1">
      <alignment horizontal="right" vertical="center"/>
    </xf>
    <xf numFmtId="0" fontId="148" fillId="9" borderId="0" xfId="0" applyFont="1" applyFill="1" applyBorder="1" applyAlignment="1">
      <alignment vertical="center"/>
    </xf>
    <xf numFmtId="37" fontId="26" fillId="9" borderId="0" xfId="0" applyNumberFormat="1" applyFont="1" applyFill="1" applyBorder="1" applyAlignment="1">
      <alignment vertical="center"/>
    </xf>
    <xf numFmtId="0" fontId="24" fillId="9" borderId="16" xfId="32" applyFont="1" applyFill="1" applyBorder="1" applyAlignment="1">
      <alignment vertical="center"/>
    </xf>
    <xf numFmtId="0" fontId="10" fillId="0" borderId="0" xfId="0" applyFont="1" applyBorder="1"/>
    <xf numFmtId="0" fontId="10" fillId="5" borderId="0" xfId="0" applyFont="1" applyFill="1" applyBorder="1"/>
    <xf numFmtId="0" fontId="24" fillId="0" borderId="17" xfId="0" applyFont="1" applyFill="1" applyBorder="1" applyAlignment="1">
      <alignment vertical="center"/>
    </xf>
    <xf numFmtId="171" fontId="24" fillId="0" borderId="0" xfId="37" applyFont="1" applyFill="1" applyAlignment="1">
      <alignment vertical="center"/>
    </xf>
    <xf numFmtId="0" fontId="25" fillId="0" borderId="0" xfId="0" applyFont="1" applyFill="1" applyAlignment="1">
      <alignment vertical="center"/>
    </xf>
    <xf numFmtId="172" fontId="26" fillId="0" borderId="10" xfId="37" applyNumberFormat="1" applyFont="1" applyFill="1" applyBorder="1" applyAlignment="1">
      <alignment horizontal="right" vertical="center"/>
    </xf>
    <xf numFmtId="172" fontId="24" fillId="0" borderId="61" xfId="37" applyNumberFormat="1" applyFont="1" applyFill="1" applyBorder="1" applyAlignment="1">
      <alignment horizontal="right" vertical="center"/>
    </xf>
    <xf numFmtId="171" fontId="11" fillId="0" borderId="0" xfId="37" applyFont="1" applyFill="1" applyAlignment="1">
      <alignment vertical="center"/>
    </xf>
    <xf numFmtId="171" fontId="25" fillId="0" borderId="0" xfId="37" applyFont="1" applyFill="1" applyAlignment="1">
      <alignment vertical="center"/>
    </xf>
    <xf numFmtId="0" fontId="24" fillId="0" borderId="0" xfId="0" applyFont="1" applyFill="1" applyAlignment="1">
      <alignment vertical="center"/>
    </xf>
    <xf numFmtId="172" fontId="26" fillId="0" borderId="82" xfId="37" applyNumberFormat="1" applyFont="1" applyFill="1" applyBorder="1" applyAlignment="1">
      <alignment horizontal="right" vertical="center"/>
    </xf>
    <xf numFmtId="0" fontId="24" fillId="0" borderId="0" xfId="30" applyFont="1" applyFill="1"/>
    <xf numFmtId="0" fontId="25" fillId="0" borderId="0" xfId="30" applyFont="1" applyFill="1" applyAlignment="1">
      <alignment horizontal="left" indent="1"/>
    </xf>
    <xf numFmtId="3" fontId="24" fillId="5" borderId="10" xfId="30" applyNumberFormat="1" applyFont="1" applyFill="1" applyBorder="1" applyAlignment="1">
      <alignment horizontal="right" indent="1"/>
    </xf>
    <xf numFmtId="3" fontId="24" fillId="5" borderId="61" xfId="30" applyNumberFormat="1" applyFont="1" applyFill="1" applyBorder="1" applyAlignment="1">
      <alignment horizontal="right" indent="1"/>
    </xf>
    <xf numFmtId="3" fontId="29" fillId="5" borderId="61" xfId="30" applyNumberFormat="1" applyFont="1" applyFill="1" applyBorder="1" applyAlignment="1">
      <alignment horizontal="right" indent="1"/>
    </xf>
    <xf numFmtId="3" fontId="29" fillId="5" borderId="10" xfId="30" applyNumberFormat="1" applyFont="1" applyFill="1" applyBorder="1" applyAlignment="1">
      <alignment horizontal="right" indent="1"/>
    </xf>
    <xf numFmtId="172" fontId="26" fillId="9" borderId="14" xfId="37" applyNumberFormat="1" applyFont="1" applyFill="1" applyBorder="1" applyAlignment="1">
      <alignment horizontal="right" vertical="center"/>
    </xf>
    <xf numFmtId="0" fontId="24" fillId="9" borderId="14" xfId="0" applyFont="1" applyFill="1" applyBorder="1" applyAlignment="1">
      <alignment vertical="center"/>
    </xf>
    <xf numFmtId="199" fontId="24" fillId="0" borderId="61" xfId="30" applyNumberFormat="1" applyFont="1" applyFill="1" applyBorder="1" applyAlignment="1">
      <alignment horizontal="right" indent="1"/>
    </xf>
    <xf numFmtId="171" fontId="148" fillId="8" borderId="82" xfId="39" applyFont="1" applyFill="1" applyBorder="1" applyAlignment="1">
      <alignment horizontal="center" vertical="center" wrapText="1"/>
    </xf>
    <xf numFmtId="171" fontId="148" fillId="8" borderId="0" xfId="39" applyFont="1" applyFill="1" applyAlignment="1">
      <alignment horizontal="center" vertical="center" wrapText="1"/>
    </xf>
    <xf numFmtId="171" fontId="148" fillId="8" borderId="16" xfId="39" applyFont="1" applyFill="1" applyBorder="1" applyAlignment="1">
      <alignment horizontal="center" vertical="center" wrapText="1"/>
    </xf>
    <xf numFmtId="171" fontId="148" fillId="8" borderId="73" xfId="39" applyFont="1" applyFill="1" applyBorder="1" applyAlignment="1">
      <alignment horizontal="center" vertical="center" wrapText="1"/>
    </xf>
    <xf numFmtId="171" fontId="148" fillId="8" borderId="74" xfId="39" applyFont="1" applyFill="1" applyBorder="1" applyAlignment="1">
      <alignment horizontal="center" vertical="center" wrapText="1"/>
    </xf>
    <xf numFmtId="171" fontId="148" fillId="8" borderId="75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1" fontId="24" fillId="8" borderId="78" xfId="39" applyFont="1" applyFill="1" applyBorder="1" applyAlignment="1">
      <alignment horizontal="center" vertical="center"/>
    </xf>
    <xf numFmtId="171" fontId="24" fillId="8" borderId="79" xfId="39" applyFont="1" applyFill="1" applyBorder="1" applyAlignment="1">
      <alignment horizontal="center" vertical="center"/>
    </xf>
    <xf numFmtId="171" fontId="24" fillId="8" borderId="80" xfId="39" applyFont="1" applyFill="1" applyBorder="1" applyAlignment="1">
      <alignment horizontal="center" vertical="center"/>
    </xf>
    <xf numFmtId="171" fontId="24" fillId="8" borderId="73" xfId="39" applyFont="1" applyFill="1" applyBorder="1" applyAlignment="1">
      <alignment horizontal="center" vertical="center"/>
    </xf>
    <xf numFmtId="171" fontId="24" fillId="8" borderId="74" xfId="39" applyFont="1" applyFill="1" applyBorder="1" applyAlignment="1">
      <alignment horizontal="center" vertical="center"/>
    </xf>
    <xf numFmtId="171" fontId="24" fillId="8" borderId="75" xfId="39" applyFont="1" applyFill="1" applyBorder="1" applyAlignment="1">
      <alignment horizontal="center" vertical="center"/>
    </xf>
    <xf numFmtId="171" fontId="24" fillId="8" borderId="78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0" xfId="3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171" fontId="148" fillId="8" borderId="78" xfId="39" applyFont="1" applyFill="1" applyBorder="1" applyAlignment="1">
      <alignment horizontal="center" vertical="center" wrapText="1"/>
    </xf>
    <xf numFmtId="171" fontId="148" fillId="8" borderId="79" xfId="39" applyFont="1" applyFill="1" applyBorder="1" applyAlignment="1">
      <alignment horizontal="center" vertical="center"/>
    </xf>
    <xf numFmtId="171" fontId="148" fillId="8" borderId="80" xfId="39" applyFont="1" applyFill="1" applyBorder="1" applyAlignment="1">
      <alignment horizontal="center" vertical="center"/>
    </xf>
    <xf numFmtId="171" fontId="148" fillId="8" borderId="73" xfId="39" applyFont="1" applyFill="1" applyBorder="1" applyAlignment="1">
      <alignment horizontal="center" vertical="center"/>
    </xf>
    <xf numFmtId="171" fontId="148" fillId="8" borderId="74" xfId="39" applyFont="1" applyFill="1" applyBorder="1" applyAlignment="1">
      <alignment horizontal="center" vertical="center"/>
    </xf>
    <xf numFmtId="171" fontId="148" fillId="8" borderId="75" xfId="39" applyFont="1" applyFill="1" applyBorder="1" applyAlignment="1">
      <alignment horizontal="center" vertical="center"/>
    </xf>
    <xf numFmtId="0" fontId="24" fillId="7" borderId="81" xfId="30" applyFont="1" applyFill="1" applyBorder="1" applyAlignment="1">
      <alignment horizontal="left" vertical="center"/>
    </xf>
    <xf numFmtId="0" fontId="24" fillId="7" borderId="16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C108"/>
  <sheetViews>
    <sheetView showGridLines="0" tabSelected="1" zoomScaleNormal="100" zoomScaleSheetLayoutView="70" workbookViewId="0">
      <pane xSplit="3" ySplit="3" topLeftCell="D34" activePane="bottomRight" state="frozen"/>
      <selection activeCell="A38" sqref="A38"/>
      <selection pane="topRight" activeCell="A38" sqref="A38"/>
      <selection pane="bottomLeft" activeCell="A38" sqref="A38"/>
      <selection pane="bottomRight" activeCell="J14" sqref="J14"/>
    </sheetView>
  </sheetViews>
  <sheetFormatPr defaultRowHeight="13.5"/>
  <cols>
    <col min="1" max="2" width="3.54296875" style="61" customWidth="1"/>
    <col min="3" max="3" width="45" style="61" customWidth="1"/>
    <col min="4" max="11" width="12.453125" customWidth="1"/>
    <col min="14" max="55" width="9.1796875" style="43"/>
  </cols>
  <sheetData>
    <row r="1" spans="1:55" ht="12" customHeight="1">
      <c r="A1" s="278" t="s">
        <v>0</v>
      </c>
      <c r="B1" s="279"/>
      <c r="C1" s="280"/>
      <c r="D1" s="423" t="s">
        <v>201</v>
      </c>
      <c r="E1" s="424"/>
      <c r="F1" s="424"/>
      <c r="G1" s="425"/>
      <c r="H1" s="423" t="s">
        <v>216</v>
      </c>
      <c r="I1" s="424"/>
      <c r="J1" s="424"/>
      <c r="K1" s="425"/>
    </row>
    <row r="2" spans="1:55" ht="12" customHeight="1" thickBot="1">
      <c r="A2" s="265" t="s">
        <v>128</v>
      </c>
      <c r="B2" s="161"/>
      <c r="C2" s="232"/>
      <c r="D2" s="426"/>
      <c r="E2" s="427"/>
      <c r="F2" s="427"/>
      <c r="G2" s="428"/>
      <c r="H2" s="426"/>
      <c r="I2" s="427"/>
      <c r="J2" s="427"/>
      <c r="K2" s="428"/>
    </row>
    <row r="3" spans="1:55" ht="12" customHeight="1" thickBot="1">
      <c r="A3" s="266" t="s">
        <v>5</v>
      </c>
      <c r="B3" s="49"/>
      <c r="C3" s="49"/>
      <c r="D3" s="230" t="s">
        <v>108</v>
      </c>
      <c r="E3" s="239" t="s">
        <v>109</v>
      </c>
      <c r="F3" s="239" t="s">
        <v>110</v>
      </c>
      <c r="G3" s="230" t="s">
        <v>111</v>
      </c>
      <c r="H3" s="230" t="s">
        <v>108</v>
      </c>
      <c r="I3" s="239" t="s">
        <v>109</v>
      </c>
      <c r="J3" s="239" t="s">
        <v>110</v>
      </c>
      <c r="K3" s="230" t="s">
        <v>111</v>
      </c>
    </row>
    <row r="4" spans="1:55" ht="12" customHeight="1">
      <c r="A4" s="267"/>
      <c r="B4" s="50"/>
      <c r="C4" s="50"/>
      <c r="D4" s="308"/>
      <c r="E4" s="308"/>
      <c r="F4" s="329"/>
      <c r="G4" s="308"/>
      <c r="H4" s="308"/>
      <c r="I4" s="308"/>
      <c r="J4" s="329"/>
      <c r="K4" s="308"/>
    </row>
    <row r="5" spans="1:55" ht="12" customHeight="1">
      <c r="A5" s="268" t="s">
        <v>129</v>
      </c>
      <c r="B5" s="50"/>
      <c r="C5" s="50"/>
      <c r="D5" s="308"/>
      <c r="E5" s="308"/>
      <c r="F5" s="329"/>
      <c r="G5" s="308"/>
      <c r="H5" s="308"/>
      <c r="I5" s="308"/>
      <c r="J5" s="329"/>
      <c r="K5" s="308"/>
    </row>
    <row r="6" spans="1:55" ht="12" customHeight="1">
      <c r="A6" s="267"/>
      <c r="B6" s="50"/>
      <c r="C6" s="50"/>
      <c r="D6" s="308"/>
      <c r="E6" s="308"/>
      <c r="F6" s="329"/>
      <c r="G6" s="308"/>
      <c r="H6" s="308"/>
      <c r="I6" s="308"/>
      <c r="J6" s="329"/>
      <c r="K6" s="308"/>
    </row>
    <row r="7" spans="1:55" ht="12" customHeight="1">
      <c r="A7" s="267"/>
      <c r="B7" s="52" t="s">
        <v>130</v>
      </c>
      <c r="C7" s="88"/>
      <c r="D7" s="309">
        <v>32173</v>
      </c>
      <c r="E7" s="309">
        <v>32503</v>
      </c>
      <c r="F7" s="330">
        <v>32687</v>
      </c>
      <c r="G7" s="309">
        <v>31909</v>
      </c>
      <c r="H7" s="309">
        <v>31011</v>
      </c>
      <c r="I7" s="309">
        <v>30764</v>
      </c>
      <c r="J7" s="330">
        <v>30915</v>
      </c>
      <c r="K7" s="309"/>
    </row>
    <row r="8" spans="1:55" ht="12" customHeight="1">
      <c r="A8" s="267"/>
      <c r="B8" s="52" t="s">
        <v>153</v>
      </c>
      <c r="C8" s="88"/>
      <c r="D8" s="309">
        <v>2384</v>
      </c>
      <c r="E8" s="309">
        <v>2589</v>
      </c>
      <c r="F8" s="330">
        <v>2565</v>
      </c>
      <c r="G8" s="309">
        <v>2584</v>
      </c>
      <c r="H8" s="309">
        <v>2798</v>
      </c>
      <c r="I8" s="309">
        <v>3015</v>
      </c>
      <c r="J8" s="330">
        <v>2975</v>
      </c>
      <c r="K8" s="309"/>
    </row>
    <row r="9" spans="1:55" ht="12" customHeight="1">
      <c r="A9" s="267"/>
      <c r="B9" s="52" t="s">
        <v>6</v>
      </c>
      <c r="C9" s="88"/>
      <c r="D9" s="309">
        <v>21415</v>
      </c>
      <c r="E9" s="309">
        <v>22742</v>
      </c>
      <c r="F9" s="330">
        <v>24243</v>
      </c>
      <c r="G9" s="309">
        <v>23535</v>
      </c>
      <c r="H9" s="309">
        <v>24442</v>
      </c>
      <c r="I9" s="309">
        <v>24221</v>
      </c>
      <c r="J9" s="330">
        <v>26761</v>
      </c>
      <c r="K9" s="309"/>
    </row>
    <row r="10" spans="1:55" ht="12" customHeight="1">
      <c r="A10" s="267"/>
      <c r="B10" s="52" t="s">
        <v>131</v>
      </c>
      <c r="C10" s="88"/>
      <c r="D10" s="309">
        <v>4814</v>
      </c>
      <c r="E10" s="309">
        <v>5001</v>
      </c>
      <c r="F10" s="330">
        <v>5131</v>
      </c>
      <c r="G10" s="309">
        <v>5311</v>
      </c>
      <c r="H10" s="309">
        <v>5134</v>
      </c>
      <c r="I10" s="309">
        <v>4988</v>
      </c>
      <c r="J10" s="330">
        <v>5229</v>
      </c>
      <c r="K10" s="309"/>
    </row>
    <row r="11" spans="1:55" ht="12" customHeight="1">
      <c r="A11" s="267"/>
      <c r="B11" s="52" t="s">
        <v>132</v>
      </c>
      <c r="C11" s="88"/>
      <c r="D11" s="309">
        <v>21372</v>
      </c>
      <c r="E11" s="309">
        <v>18910</v>
      </c>
      <c r="F11" s="330">
        <v>21690</v>
      </c>
      <c r="G11" s="309">
        <v>28056</v>
      </c>
      <c r="H11" s="309">
        <v>22035</v>
      </c>
      <c r="I11" s="309">
        <v>20706</v>
      </c>
      <c r="J11" s="330">
        <v>23820</v>
      </c>
      <c r="K11" s="309"/>
    </row>
    <row r="12" spans="1:55" s="134" customFormat="1" ht="12" customHeight="1">
      <c r="A12" s="50"/>
      <c r="B12" s="50" t="s">
        <v>133</v>
      </c>
      <c r="C12" s="88"/>
      <c r="D12" s="310">
        <v>2719</v>
      </c>
      <c r="E12" s="310">
        <v>3114</v>
      </c>
      <c r="F12" s="331">
        <v>3789</v>
      </c>
      <c r="G12" s="310">
        <v>3126</v>
      </c>
      <c r="H12" s="310">
        <v>2727</v>
      </c>
      <c r="I12" s="310">
        <v>2261</v>
      </c>
      <c r="J12" s="331">
        <v>2878</v>
      </c>
      <c r="K12" s="310"/>
      <c r="L12"/>
      <c r="M1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ht="3.75" customHeight="1">
      <c r="A13" s="269"/>
      <c r="B13" s="54"/>
      <c r="C13" s="55"/>
      <c r="D13" s="311"/>
      <c r="E13" s="311"/>
      <c r="F13" s="335"/>
      <c r="G13" s="311"/>
      <c r="H13" s="311"/>
      <c r="I13" s="311"/>
      <c r="J13" s="335"/>
      <c r="K13" s="311"/>
    </row>
    <row r="14" spans="1:55" s="136" customFormat="1" ht="12" customHeight="1">
      <c r="A14" s="162"/>
      <c r="B14" s="156" t="s">
        <v>155</v>
      </c>
      <c r="C14" s="59"/>
      <c r="D14" s="205">
        <f t="shared" ref="D14:H14" si="0">SUM(D7:D12)</f>
        <v>84877</v>
      </c>
      <c r="E14" s="205">
        <f t="shared" si="0"/>
        <v>84859</v>
      </c>
      <c r="F14" s="206">
        <f t="shared" si="0"/>
        <v>90105</v>
      </c>
      <c r="G14" s="205">
        <v>94521</v>
      </c>
      <c r="H14" s="205">
        <f t="shared" si="0"/>
        <v>88147</v>
      </c>
      <c r="I14" s="205">
        <f>SUM(I7:I12)</f>
        <v>85955</v>
      </c>
      <c r="J14" s="206">
        <f>SUM(J7:J12)</f>
        <v>92578</v>
      </c>
      <c r="K14" s="205"/>
      <c r="L14" s="135"/>
      <c r="M14" s="135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</row>
    <row r="15" spans="1:55" ht="12" customHeight="1">
      <c r="A15" s="267"/>
      <c r="B15" s="50"/>
      <c r="C15" s="50"/>
      <c r="D15" s="312"/>
      <c r="E15" s="312"/>
      <c r="F15" s="332"/>
      <c r="G15" s="312"/>
      <c r="H15" s="312"/>
      <c r="I15" s="312"/>
      <c r="J15" s="332"/>
      <c r="K15" s="312"/>
    </row>
    <row r="16" spans="1:55" ht="12" customHeight="1">
      <c r="A16" s="267"/>
      <c r="B16" s="27" t="s">
        <v>123</v>
      </c>
      <c r="C16" s="56"/>
      <c r="D16" s="309">
        <v>10501</v>
      </c>
      <c r="E16" s="309">
        <v>10318</v>
      </c>
      <c r="F16" s="330">
        <v>10287</v>
      </c>
      <c r="G16" s="309">
        <v>9908</v>
      </c>
      <c r="H16" s="309">
        <v>9976</v>
      </c>
      <c r="I16" s="309">
        <v>9918</v>
      </c>
      <c r="J16" s="330">
        <v>9944</v>
      </c>
      <c r="K16" s="309"/>
    </row>
    <row r="17" spans="1:55" ht="12" customHeight="1">
      <c r="A17" s="267"/>
      <c r="B17" s="27" t="s">
        <v>124</v>
      </c>
      <c r="C17" s="56"/>
      <c r="D17" s="309">
        <v>13447</v>
      </c>
      <c r="E17" s="309">
        <v>13769</v>
      </c>
      <c r="F17" s="330">
        <v>13969</v>
      </c>
      <c r="G17" s="309">
        <v>14264</v>
      </c>
      <c r="H17" s="309">
        <v>14708</v>
      </c>
      <c r="I17" s="309">
        <v>15125</v>
      </c>
      <c r="J17" s="330">
        <v>15480</v>
      </c>
      <c r="K17" s="309"/>
    </row>
    <row r="18" spans="1:55" ht="12" customHeight="1">
      <c r="A18" s="50"/>
      <c r="B18" s="27" t="s">
        <v>7</v>
      </c>
      <c r="C18" s="91"/>
      <c r="D18" s="309">
        <v>11966</v>
      </c>
      <c r="E18" s="309">
        <v>12156</v>
      </c>
      <c r="F18" s="330">
        <v>12277</v>
      </c>
      <c r="G18" s="309">
        <v>12458</v>
      </c>
      <c r="H18" s="309">
        <v>12712</v>
      </c>
      <c r="I18" s="309">
        <v>12997</v>
      </c>
      <c r="J18" s="330">
        <v>13167</v>
      </c>
      <c r="K18" s="309"/>
    </row>
    <row r="19" spans="1:55" ht="12" customHeight="1">
      <c r="A19" s="50"/>
      <c r="B19" s="27" t="s">
        <v>134</v>
      </c>
      <c r="C19" s="56"/>
      <c r="D19" s="309">
        <v>5718</v>
      </c>
      <c r="E19" s="309">
        <v>4910</v>
      </c>
      <c r="F19" s="330">
        <v>5069</v>
      </c>
      <c r="G19" s="309">
        <v>6452</v>
      </c>
      <c r="H19" s="309">
        <v>4978</v>
      </c>
      <c r="I19" s="309">
        <v>4336</v>
      </c>
      <c r="J19" s="330">
        <v>5714</v>
      </c>
      <c r="K19" s="309"/>
    </row>
    <row r="20" spans="1:55" ht="12" customHeight="1">
      <c r="A20" s="50"/>
      <c r="B20" s="27" t="s">
        <v>6</v>
      </c>
      <c r="C20" s="56"/>
      <c r="D20" s="309">
        <v>2269</v>
      </c>
      <c r="E20" s="309">
        <v>2168</v>
      </c>
      <c r="F20" s="330">
        <v>2225</v>
      </c>
      <c r="G20" s="309">
        <v>2201</v>
      </c>
      <c r="H20" s="309">
        <v>2129</v>
      </c>
      <c r="I20" s="309">
        <v>2197</v>
      </c>
      <c r="J20" s="330">
        <v>2220</v>
      </c>
      <c r="K20" s="309"/>
    </row>
    <row r="21" spans="1:55" ht="12" customHeight="1">
      <c r="A21" s="50"/>
      <c r="B21" s="61" t="s">
        <v>154</v>
      </c>
      <c r="C21" s="56"/>
      <c r="D21" s="309">
        <v>4622</v>
      </c>
      <c r="E21" s="309">
        <v>4841</v>
      </c>
      <c r="F21" s="330">
        <v>4529</v>
      </c>
      <c r="G21" s="309">
        <v>4743</v>
      </c>
      <c r="H21" s="309">
        <v>4715</v>
      </c>
      <c r="I21" s="309">
        <v>4878</v>
      </c>
      <c r="J21" s="330">
        <v>4822</v>
      </c>
      <c r="K21" s="309"/>
    </row>
    <row r="22" spans="1:55" s="134" customFormat="1" ht="12" customHeight="1">
      <c r="A22" s="144"/>
      <c r="B22" s="199" t="s">
        <v>135</v>
      </c>
      <c r="C22" s="192"/>
      <c r="D22" s="310">
        <v>4158</v>
      </c>
      <c r="E22" s="310">
        <v>4504</v>
      </c>
      <c r="F22" s="331">
        <v>3972</v>
      </c>
      <c r="G22" s="310">
        <v>4958</v>
      </c>
      <c r="H22" s="310">
        <v>3613</v>
      </c>
      <c r="I22" s="310">
        <v>3651</v>
      </c>
      <c r="J22" s="331">
        <v>3767</v>
      </c>
      <c r="K22" s="310"/>
      <c r="L22"/>
      <c r="M2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3" customHeight="1">
      <c r="A23" s="50"/>
      <c r="B23" s="50"/>
      <c r="C23" s="50"/>
      <c r="D23" s="312"/>
      <c r="E23" s="312"/>
      <c r="F23" s="332"/>
      <c r="G23" s="312"/>
      <c r="H23" s="312"/>
      <c r="I23" s="312"/>
      <c r="J23" s="332"/>
      <c r="K23" s="312"/>
    </row>
    <row r="24" spans="1:55" s="136" customFormat="1" ht="12" customHeight="1">
      <c r="A24" s="159"/>
      <c r="B24" s="159" t="s">
        <v>156</v>
      </c>
      <c r="C24" s="57"/>
      <c r="D24" s="205">
        <f t="shared" ref="D24:H24" si="1">SUM(D16:D22)</f>
        <v>52681</v>
      </c>
      <c r="E24" s="205">
        <f t="shared" si="1"/>
        <v>52666</v>
      </c>
      <c r="F24" s="206">
        <f t="shared" si="1"/>
        <v>52328</v>
      </c>
      <c r="G24" s="205">
        <v>54984</v>
      </c>
      <c r="H24" s="205">
        <f t="shared" si="1"/>
        <v>52831</v>
      </c>
      <c r="I24" s="205">
        <f>SUM(I16:I22)</f>
        <v>53102</v>
      </c>
      <c r="J24" s="206">
        <f>SUM(J16:J22)</f>
        <v>55114</v>
      </c>
      <c r="K24" s="205"/>
      <c r="L24" s="135"/>
      <c r="M24" s="135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</row>
    <row r="25" spans="1:55" ht="12" customHeight="1">
      <c r="A25" s="50"/>
      <c r="B25" s="50"/>
      <c r="C25" s="50"/>
      <c r="D25" s="312"/>
      <c r="E25" s="312"/>
      <c r="F25" s="332"/>
      <c r="G25" s="312"/>
      <c r="H25" s="312"/>
      <c r="I25" s="312"/>
      <c r="J25" s="332"/>
      <c r="K25" s="312"/>
    </row>
    <row r="26" spans="1:55" s="136" customFormat="1" ht="12" customHeight="1">
      <c r="A26" s="159"/>
      <c r="B26" s="155" t="s">
        <v>136</v>
      </c>
      <c r="C26" s="59"/>
      <c r="D26" s="205">
        <v>21391</v>
      </c>
      <c r="E26" s="205">
        <v>23229</v>
      </c>
      <c r="F26" s="206">
        <v>22199</v>
      </c>
      <c r="G26" s="205">
        <v>32813</v>
      </c>
      <c r="H26" s="205">
        <v>18355</v>
      </c>
      <c r="I26" s="205">
        <v>18130</v>
      </c>
      <c r="J26" s="206">
        <v>19961</v>
      </c>
      <c r="K26" s="205"/>
      <c r="L26" s="135"/>
      <c r="M26" s="135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</row>
    <row r="27" spans="1:55" ht="12" customHeight="1">
      <c r="A27" s="50"/>
      <c r="B27" s="50"/>
      <c r="C27" s="56"/>
      <c r="D27" s="312"/>
      <c r="E27" s="312"/>
      <c r="F27" s="332"/>
      <c r="G27" s="312"/>
      <c r="H27" s="312"/>
      <c r="I27" s="312"/>
      <c r="J27" s="332"/>
      <c r="K27" s="312"/>
    </row>
    <row r="28" spans="1:55" s="136" customFormat="1" ht="12" customHeight="1">
      <c r="A28" s="159" t="s">
        <v>9</v>
      </c>
      <c r="B28" s="59"/>
      <c r="C28" s="60"/>
      <c r="D28" s="206">
        <f>D14+D24+D26</f>
        <v>158949</v>
      </c>
      <c r="E28" s="206">
        <v>160754</v>
      </c>
      <c r="F28" s="206">
        <v>164632</v>
      </c>
      <c r="G28" s="206">
        <v>182318</v>
      </c>
      <c r="H28" s="206">
        <f>H14+H24+H26</f>
        <v>159333</v>
      </c>
      <c r="I28" s="206">
        <f>I14+I24+I26</f>
        <v>157187</v>
      </c>
      <c r="J28" s="206">
        <f>J14+J24+J26</f>
        <v>167653</v>
      </c>
      <c r="K28" s="206"/>
      <c r="L28" s="135"/>
      <c r="M28" s="135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</row>
    <row r="29" spans="1:55" ht="12" customHeight="1">
      <c r="A29" s="50"/>
      <c r="B29" s="50"/>
      <c r="C29" s="56"/>
      <c r="D29" s="312"/>
      <c r="E29" s="312"/>
      <c r="F29" s="332"/>
      <c r="G29" s="312"/>
      <c r="H29" s="312"/>
      <c r="I29" s="312"/>
      <c r="J29" s="332"/>
      <c r="K29" s="312"/>
    </row>
    <row r="30" spans="1:55" ht="12" customHeight="1">
      <c r="A30" s="53"/>
      <c r="B30" s="53"/>
      <c r="C30" s="53" t="s">
        <v>137</v>
      </c>
      <c r="D30" s="309">
        <v>-4834</v>
      </c>
      <c r="E30" s="309">
        <v>-5262</v>
      </c>
      <c r="F30" s="330">
        <v>-5366</v>
      </c>
      <c r="G30" s="309">
        <v>-5284</v>
      </c>
      <c r="H30" s="309">
        <v>-5334</v>
      </c>
      <c r="I30" s="309">
        <v>-5395</v>
      </c>
      <c r="J30" s="330">
        <v>-5498</v>
      </c>
      <c r="K30" s="309"/>
    </row>
    <row r="31" spans="1:55" ht="12" customHeight="1">
      <c r="A31" s="53"/>
      <c r="B31" s="53"/>
      <c r="C31" s="53" t="s">
        <v>177</v>
      </c>
      <c r="D31" s="309">
        <v>-15042</v>
      </c>
      <c r="E31" s="309">
        <v>-17276</v>
      </c>
      <c r="F31" s="330">
        <v>-16194</v>
      </c>
      <c r="G31" s="309">
        <v>-23567</v>
      </c>
      <c r="H31" s="309">
        <v>-12846</v>
      </c>
      <c r="I31" s="309">
        <v>-12774</v>
      </c>
      <c r="J31" s="330">
        <v>-13983</v>
      </c>
      <c r="K31" s="309"/>
    </row>
    <row r="32" spans="1:55" ht="12" customHeight="1">
      <c r="A32" s="53"/>
      <c r="B32" s="53"/>
      <c r="C32" s="53" t="s">
        <v>138</v>
      </c>
      <c r="D32" s="309">
        <v>-2086</v>
      </c>
      <c r="E32" s="309">
        <v>-2462</v>
      </c>
      <c r="F32" s="330">
        <v>-1373</v>
      </c>
      <c r="G32" s="309">
        <v>-3133</v>
      </c>
      <c r="H32" s="309">
        <v>-2671</v>
      </c>
      <c r="I32" s="309">
        <v>-2142</v>
      </c>
      <c r="J32" s="330">
        <v>-2419</v>
      </c>
      <c r="K32" s="309"/>
    </row>
    <row r="33" spans="1:55" ht="12" customHeight="1">
      <c r="C33" s="151" t="s">
        <v>114</v>
      </c>
      <c r="D33" s="309">
        <v>-6225</v>
      </c>
      <c r="E33" s="309">
        <v>-6369</v>
      </c>
      <c r="F33" s="330">
        <v>-6150</v>
      </c>
      <c r="G33" s="309">
        <v>-6044</v>
      </c>
      <c r="H33" s="309">
        <v>-6468</v>
      </c>
      <c r="I33" s="309">
        <v>-6801</v>
      </c>
      <c r="J33" s="330">
        <v>-7614</v>
      </c>
      <c r="K33" s="309"/>
    </row>
    <row r="34" spans="1:55" s="134" customFormat="1" ht="12" customHeight="1">
      <c r="A34" s="53"/>
      <c r="B34" s="53"/>
      <c r="C34" s="61" t="s">
        <v>139</v>
      </c>
      <c r="D34" s="309">
        <v>-38591</v>
      </c>
      <c r="E34" s="309">
        <v>-36751</v>
      </c>
      <c r="F34" s="330">
        <v>-40176</v>
      </c>
      <c r="G34" s="309">
        <v>-50227</v>
      </c>
      <c r="H34" s="309">
        <v>-39773</v>
      </c>
      <c r="I34" s="309">
        <v>-39940</v>
      </c>
      <c r="J34" s="330">
        <v>-42898</v>
      </c>
      <c r="K34" s="327"/>
      <c r="L34"/>
      <c r="M34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2" customHeight="1">
      <c r="A35" s="62"/>
      <c r="B35" s="62" t="s">
        <v>140</v>
      </c>
      <c r="C35" s="62"/>
      <c r="D35" s="313">
        <f t="shared" ref="D35:E35" si="2">SUM(D30:D34)</f>
        <v>-66778</v>
      </c>
      <c r="E35" s="313">
        <f t="shared" si="2"/>
        <v>-68120</v>
      </c>
      <c r="F35" s="333">
        <v>-69259</v>
      </c>
      <c r="G35" s="313">
        <v>-88255</v>
      </c>
      <c r="H35" s="313">
        <f t="shared" ref="H35:J35" si="3">SUM(H30:H34)</f>
        <v>-67092</v>
      </c>
      <c r="I35" s="313">
        <f t="shared" si="3"/>
        <v>-67052</v>
      </c>
      <c r="J35" s="333">
        <f t="shared" si="3"/>
        <v>-72412</v>
      </c>
      <c r="K35" s="313"/>
    </row>
    <row r="36" spans="1:55" ht="12" customHeight="1">
      <c r="A36" s="53"/>
      <c r="B36" s="53" t="s">
        <v>141</v>
      </c>
      <c r="C36" s="53"/>
      <c r="D36" s="309">
        <v>-22568</v>
      </c>
      <c r="E36" s="309">
        <v>-19787</v>
      </c>
      <c r="F36" s="330">
        <v>-18059</v>
      </c>
      <c r="G36" s="309">
        <v>-19778</v>
      </c>
      <c r="H36" s="309">
        <v>-22169</v>
      </c>
      <c r="I36" s="309">
        <v>-17925</v>
      </c>
      <c r="J36" s="330">
        <v>-18332</v>
      </c>
      <c r="K36" s="309"/>
    </row>
    <row r="37" spans="1:55" ht="12" customHeight="1">
      <c r="A37" s="53"/>
      <c r="B37" s="53" t="s">
        <v>142</v>
      </c>
      <c r="C37" s="53"/>
      <c r="D37" s="309">
        <v>-33786</v>
      </c>
      <c r="E37" s="309">
        <v>-32157</v>
      </c>
      <c r="F37" s="330">
        <v>-33783</v>
      </c>
      <c r="G37" s="309">
        <v>-37656</v>
      </c>
      <c r="H37" s="309">
        <v>-33678</v>
      </c>
      <c r="I37" s="309">
        <v>-35342</v>
      </c>
      <c r="J37" s="330">
        <v>-35352</v>
      </c>
      <c r="K37" s="328"/>
    </row>
    <row r="38" spans="1:55" ht="12" customHeight="1">
      <c r="A38" s="53"/>
      <c r="B38" s="53" t="s">
        <v>113</v>
      </c>
      <c r="C38" s="63"/>
      <c r="D38" s="309">
        <v>-7218</v>
      </c>
      <c r="E38" s="309">
        <v>0</v>
      </c>
      <c r="F38" s="330">
        <v>0</v>
      </c>
      <c r="G38" s="309">
        <v>0</v>
      </c>
      <c r="H38" s="309">
        <v>-7218</v>
      </c>
      <c r="I38" s="309">
        <v>3</v>
      </c>
      <c r="J38" s="330">
        <v>0</v>
      </c>
      <c r="K38" s="327"/>
    </row>
    <row r="39" spans="1:55" s="134" customFormat="1" ht="12" customHeight="1">
      <c r="A39" s="193"/>
      <c r="B39" s="193" t="s">
        <v>143</v>
      </c>
      <c r="C39" s="193"/>
      <c r="D39" s="310">
        <v>-16904</v>
      </c>
      <c r="E39" s="310">
        <v>-17648</v>
      </c>
      <c r="F39" s="331">
        <v>-19119</v>
      </c>
      <c r="G39" s="310">
        <v>-20152</v>
      </c>
      <c r="H39" s="310">
        <v>-16786</v>
      </c>
      <c r="I39" s="310">
        <v>-16849</v>
      </c>
      <c r="J39" s="331">
        <v>-17252</v>
      </c>
      <c r="K39" s="310"/>
      <c r="L39"/>
      <c r="M39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2" customHeight="1">
      <c r="A40" s="270"/>
      <c r="B40" s="53"/>
      <c r="C40" s="53"/>
      <c r="D40" s="314"/>
      <c r="E40" s="314"/>
      <c r="F40" s="334"/>
      <c r="G40" s="314"/>
      <c r="H40" s="314"/>
      <c r="I40" s="314"/>
      <c r="J40" s="334"/>
      <c r="K40" s="314"/>
    </row>
    <row r="41" spans="1:55" s="136" customFormat="1" ht="12" customHeight="1">
      <c r="A41" s="58"/>
      <c r="B41" s="155" t="s">
        <v>144</v>
      </c>
      <c r="C41" s="64"/>
      <c r="D41" s="207">
        <f t="shared" ref="D41:H41" si="4">SUM(D35:D39)</f>
        <v>-147254</v>
      </c>
      <c r="E41" s="207">
        <f>SUM(E35:E39)</f>
        <v>-137712</v>
      </c>
      <c r="F41" s="208">
        <f>SUM(F35:F39)</f>
        <v>-140220</v>
      </c>
      <c r="G41" s="207">
        <v>-165841</v>
      </c>
      <c r="H41" s="207">
        <f t="shared" si="4"/>
        <v>-146943</v>
      </c>
      <c r="I41" s="207">
        <f>SUM(I35:I39)</f>
        <v>-137165</v>
      </c>
      <c r="J41" s="208">
        <f>SUM(J35:J39)</f>
        <v>-143348</v>
      </c>
      <c r="K41" s="208"/>
      <c r="L41" s="135"/>
      <c r="M41" s="135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</row>
    <row r="42" spans="1:55" ht="12" customHeight="1">
      <c r="A42" s="65"/>
      <c r="B42" s="65"/>
      <c r="C42" s="53"/>
      <c r="D42" s="311"/>
      <c r="E42" s="311"/>
      <c r="F42" s="335"/>
      <c r="G42" s="311"/>
      <c r="H42" s="311"/>
      <c r="I42" s="311"/>
      <c r="J42" s="335"/>
      <c r="K42" s="311"/>
    </row>
    <row r="43" spans="1:55" s="136" customFormat="1" ht="12" customHeight="1">
      <c r="A43" s="58"/>
      <c r="B43" s="155" t="s">
        <v>145</v>
      </c>
      <c r="C43" s="64"/>
      <c r="D43" s="207">
        <v>891</v>
      </c>
      <c r="E43" s="207">
        <v>1732</v>
      </c>
      <c r="F43" s="208">
        <v>1431</v>
      </c>
      <c r="G43" s="207">
        <v>3500</v>
      </c>
      <c r="H43" s="207">
        <v>333</v>
      </c>
      <c r="I43" s="207">
        <v>763</v>
      </c>
      <c r="J43" s="208">
        <v>1080</v>
      </c>
      <c r="K43" s="207"/>
      <c r="L43" s="135"/>
      <c r="M43" s="135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</row>
    <row r="44" spans="1:55" s="134" customFormat="1" ht="12" customHeight="1">
      <c r="A44" s="53"/>
      <c r="B44" s="53"/>
      <c r="C44" s="193"/>
      <c r="D44" s="314"/>
      <c r="E44" s="314"/>
      <c r="F44" s="334"/>
      <c r="G44" s="314"/>
      <c r="H44" s="314"/>
      <c r="I44" s="314"/>
      <c r="J44" s="334"/>
      <c r="K44" s="314"/>
      <c r="L44"/>
      <c r="M4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s="136" customFormat="1" ht="12" customHeight="1">
      <c r="A45" s="66" t="s">
        <v>146</v>
      </c>
      <c r="B45" s="66"/>
      <c r="C45" s="64"/>
      <c r="D45" s="209">
        <f>SUM(D28+D41+D43)</f>
        <v>12586</v>
      </c>
      <c r="E45" s="209">
        <f>SUM(E28+E41+E43)</f>
        <v>24774</v>
      </c>
      <c r="F45" s="210">
        <v>25843</v>
      </c>
      <c r="G45" s="209">
        <v>19977</v>
      </c>
      <c r="H45" s="209">
        <f>SUM(H28+H41+H43)</f>
        <v>12723</v>
      </c>
      <c r="I45" s="209">
        <f>SUM(I28+I41+I43)</f>
        <v>20785</v>
      </c>
      <c r="J45" s="210">
        <f>SUM(J28+J41+J43)</f>
        <v>25385</v>
      </c>
      <c r="K45" s="209"/>
      <c r="L45" s="135"/>
      <c r="M45" s="135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</row>
    <row r="46" spans="1:55" ht="12" customHeight="1">
      <c r="A46" s="53"/>
      <c r="B46" s="53"/>
      <c r="C46" s="53"/>
      <c r="D46" s="314"/>
      <c r="E46" s="314"/>
      <c r="F46" s="334"/>
      <c r="G46" s="314"/>
      <c r="H46" s="314"/>
      <c r="I46" s="314"/>
      <c r="J46" s="334"/>
      <c r="K46" s="314"/>
    </row>
    <row r="47" spans="1:55" ht="12" customHeight="1">
      <c r="A47" s="65"/>
      <c r="B47" s="53" t="s">
        <v>10</v>
      </c>
      <c r="C47" s="27"/>
      <c r="D47" s="315">
        <v>-5625</v>
      </c>
      <c r="E47" s="315">
        <v>-6531</v>
      </c>
      <c r="F47" s="336">
        <v>-8867</v>
      </c>
      <c r="G47" s="315">
        <v>-3102</v>
      </c>
      <c r="H47" s="315">
        <v>-10969</v>
      </c>
      <c r="I47" s="315">
        <v>-5446</v>
      </c>
      <c r="J47" s="336">
        <v>-1201</v>
      </c>
      <c r="K47" s="315"/>
    </row>
    <row r="48" spans="1:55" ht="12" customHeight="1">
      <c r="A48" s="53"/>
      <c r="B48" s="53"/>
      <c r="C48" s="53"/>
      <c r="D48" s="316"/>
      <c r="E48" s="316"/>
      <c r="F48" s="337"/>
      <c r="G48" s="316"/>
      <c r="H48" s="316"/>
      <c r="I48" s="316"/>
      <c r="J48" s="337"/>
      <c r="K48" s="316"/>
    </row>
    <row r="49" spans="1:55" s="134" customFormat="1" ht="12" customHeight="1">
      <c r="A49" s="193"/>
      <c r="B49" s="193" t="s">
        <v>178</v>
      </c>
      <c r="C49" s="193"/>
      <c r="D49" s="317">
        <v>100</v>
      </c>
      <c r="E49" s="317">
        <v>115</v>
      </c>
      <c r="F49" s="338">
        <v>-37</v>
      </c>
      <c r="G49" s="317">
        <v>-88</v>
      </c>
      <c r="H49" s="317">
        <v>-66</v>
      </c>
      <c r="I49" s="317">
        <v>0</v>
      </c>
      <c r="J49" s="338">
        <v>0</v>
      </c>
      <c r="K49" s="317"/>
      <c r="L49"/>
      <c r="M49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</row>
    <row r="50" spans="1:55" ht="12" customHeight="1">
      <c r="A50" s="53"/>
      <c r="B50" s="53"/>
      <c r="C50" s="53"/>
      <c r="D50" s="318"/>
      <c r="E50" s="318"/>
      <c r="F50" s="339"/>
      <c r="G50" s="318"/>
      <c r="H50" s="318"/>
      <c r="I50" s="318"/>
      <c r="J50" s="339"/>
      <c r="K50" s="318"/>
    </row>
    <row r="51" spans="1:55" s="136" customFormat="1" ht="12" customHeight="1">
      <c r="A51" s="64" t="s">
        <v>147</v>
      </c>
      <c r="B51" s="64"/>
      <c r="C51" s="64"/>
      <c r="D51" s="207">
        <f>SUM(D45+D47+D49)</f>
        <v>7061</v>
      </c>
      <c r="E51" s="207">
        <v>18358</v>
      </c>
      <c r="F51" s="208">
        <v>16939</v>
      </c>
      <c r="G51" s="207">
        <v>16787</v>
      </c>
      <c r="H51" s="207">
        <f>SUM(H45+H47+H49)</f>
        <v>1688</v>
      </c>
      <c r="I51" s="207">
        <f>SUM(I45+I47+I49)</f>
        <v>15339</v>
      </c>
      <c r="J51" s="208">
        <f>SUM(J45+J47+J49)</f>
        <v>24184</v>
      </c>
      <c r="K51" s="286"/>
      <c r="L51" s="135"/>
      <c r="M51" s="135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</row>
    <row r="52" spans="1:55" ht="12" customHeight="1">
      <c r="A52" s="53"/>
      <c r="B52" s="53"/>
      <c r="C52" s="53"/>
      <c r="D52" s="316"/>
      <c r="E52" s="316"/>
      <c r="F52" s="337"/>
      <c r="G52" s="316"/>
      <c r="H52" s="316"/>
      <c r="I52" s="316"/>
      <c r="J52" s="337"/>
      <c r="K52" s="316"/>
    </row>
    <row r="53" spans="1:55" s="134" customFormat="1" ht="12" customHeight="1">
      <c r="A53" s="53"/>
      <c r="B53" s="53" t="s">
        <v>148</v>
      </c>
      <c r="C53" s="53"/>
      <c r="D53" s="317">
        <v>-3079</v>
      </c>
      <c r="E53" s="317">
        <v>-3857</v>
      </c>
      <c r="F53" s="338">
        <v>-3895</v>
      </c>
      <c r="G53" s="317">
        <v>-3802</v>
      </c>
      <c r="H53" s="317">
        <v>-2500</v>
      </c>
      <c r="I53" s="317">
        <v>-3858</v>
      </c>
      <c r="J53" s="338">
        <v>-4501</v>
      </c>
      <c r="K53" s="317"/>
      <c r="L53"/>
      <c r="M5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55" ht="12" customHeight="1">
      <c r="A54" s="62"/>
      <c r="B54" s="62"/>
      <c r="C54" s="62"/>
      <c r="D54" s="314"/>
      <c r="E54" s="314"/>
      <c r="F54" s="334"/>
      <c r="G54" s="314"/>
      <c r="H54" s="314"/>
      <c r="I54" s="314"/>
      <c r="J54" s="334"/>
      <c r="K54" s="314"/>
    </row>
    <row r="55" spans="1:55" ht="12" customHeight="1">
      <c r="A55" s="271" t="s">
        <v>11</v>
      </c>
      <c r="B55" s="152"/>
      <c r="C55" s="152"/>
      <c r="D55" s="211">
        <v>3982</v>
      </c>
      <c r="E55" s="211">
        <v>14501</v>
      </c>
      <c r="F55" s="212">
        <v>13044</v>
      </c>
      <c r="G55" s="211">
        <v>12985</v>
      </c>
      <c r="H55" s="211">
        <v>-812</v>
      </c>
      <c r="I55" s="211">
        <v>11481</v>
      </c>
      <c r="J55" s="212">
        <v>19683</v>
      </c>
      <c r="K55" s="287"/>
    </row>
    <row r="56" spans="1:55" ht="12" customHeight="1">
      <c r="A56" s="53"/>
      <c r="B56" s="53"/>
      <c r="C56" s="53"/>
      <c r="D56" s="311"/>
      <c r="E56" s="311"/>
      <c r="F56" s="335"/>
      <c r="G56" s="311"/>
      <c r="H56" s="311"/>
      <c r="I56" s="311"/>
      <c r="J56" s="335"/>
      <c r="K56" s="311"/>
    </row>
    <row r="57" spans="1:55" ht="12" customHeight="1">
      <c r="A57" s="137" t="s">
        <v>163</v>
      </c>
      <c r="B57" s="53"/>
      <c r="C57" s="53"/>
      <c r="D57" s="319">
        <v>-381</v>
      </c>
      <c r="E57" s="319">
        <v>641</v>
      </c>
      <c r="F57" s="340">
        <v>3117</v>
      </c>
      <c r="G57" s="319">
        <v>-1084</v>
      </c>
      <c r="H57" s="319">
        <v>7374</v>
      </c>
      <c r="I57" s="319">
        <v>-755</v>
      </c>
      <c r="J57" s="340">
        <v>2111</v>
      </c>
      <c r="K57" s="319"/>
    </row>
    <row r="58" spans="1:55" ht="12" customHeight="1">
      <c r="A58" s="137" t="s">
        <v>164</v>
      </c>
      <c r="B58" s="53"/>
      <c r="C58" s="53"/>
      <c r="D58" s="319">
        <v>59</v>
      </c>
      <c r="E58" s="319">
        <v>-31</v>
      </c>
      <c r="F58" s="340">
        <v>24</v>
      </c>
      <c r="G58" s="319">
        <v>85</v>
      </c>
      <c r="H58" s="319">
        <v>-71</v>
      </c>
      <c r="I58" s="319">
        <v>-18</v>
      </c>
      <c r="J58" s="340">
        <v>104</v>
      </c>
      <c r="K58" s="319"/>
    </row>
    <row r="59" spans="1:55" s="139" customFormat="1" ht="12" customHeight="1">
      <c r="A59" s="289" t="s">
        <v>165</v>
      </c>
      <c r="B59" s="290"/>
      <c r="C59" s="290"/>
      <c r="D59" s="287">
        <f>SUM(D57:D58)</f>
        <v>-322</v>
      </c>
      <c r="E59" s="287">
        <v>610</v>
      </c>
      <c r="F59" s="287">
        <v>3141</v>
      </c>
      <c r="G59" s="287">
        <v>-999</v>
      </c>
      <c r="H59" s="287">
        <f>SUM(H57:H58)</f>
        <v>7303</v>
      </c>
      <c r="I59" s="287">
        <f>SUM(I57:I58)</f>
        <v>-773</v>
      </c>
      <c r="J59" s="287">
        <f>SUM(J57:J58)</f>
        <v>2215</v>
      </c>
      <c r="K59" s="28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</row>
    <row r="60" spans="1:55" ht="12" customHeight="1">
      <c r="A60" s="138"/>
      <c r="B60" s="53"/>
      <c r="C60" s="53"/>
      <c r="D60" s="311"/>
      <c r="E60" s="311"/>
      <c r="F60" s="335"/>
      <c r="G60" s="311"/>
      <c r="H60" s="311"/>
      <c r="I60" s="311"/>
      <c r="J60" s="335"/>
      <c r="K60" s="311"/>
    </row>
    <row r="61" spans="1:55" ht="12" customHeight="1">
      <c r="A61" s="146" t="s">
        <v>166</v>
      </c>
      <c r="B61" s="147"/>
      <c r="C61" s="147"/>
      <c r="D61" s="211">
        <f>SUM(D55+D59)</f>
        <v>3660</v>
      </c>
      <c r="E61" s="211">
        <v>15111</v>
      </c>
      <c r="F61" s="212">
        <v>16185</v>
      </c>
      <c r="G61" s="211">
        <v>11986</v>
      </c>
      <c r="H61" s="211">
        <f>SUM(H55+H59)</f>
        <v>6491</v>
      </c>
      <c r="I61" s="211">
        <f>SUM(I55+I59)</f>
        <v>10708</v>
      </c>
      <c r="J61" s="212">
        <f>SUM(J55+J59)</f>
        <v>21898</v>
      </c>
      <c r="K61" s="211"/>
    </row>
    <row r="62" spans="1:55" ht="12" customHeight="1">
      <c r="A62" s="53"/>
      <c r="B62" s="53"/>
      <c r="C62" s="53"/>
      <c r="D62" s="311"/>
      <c r="E62" s="311"/>
      <c r="F62" s="335"/>
      <c r="G62" s="311"/>
      <c r="H62" s="311"/>
      <c r="I62" s="311"/>
      <c r="J62" s="335"/>
      <c r="K62" s="311"/>
    </row>
    <row r="63" spans="1:55" s="135" customFormat="1" ht="12" customHeight="1">
      <c r="A63" s="272" t="s">
        <v>167</v>
      </c>
      <c r="B63" s="93"/>
      <c r="C63" s="93"/>
      <c r="D63" s="320"/>
      <c r="E63" s="320"/>
      <c r="F63" s="341"/>
      <c r="G63" s="320"/>
      <c r="H63" s="320"/>
      <c r="I63" s="320"/>
      <c r="J63" s="341"/>
      <c r="K63" s="320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</row>
    <row r="64" spans="1:55" s="135" customFormat="1" ht="12" customHeight="1">
      <c r="A64" s="92" t="s">
        <v>149</v>
      </c>
      <c r="B64" s="92"/>
      <c r="C64" s="92"/>
      <c r="D64" s="312">
        <v>3101</v>
      </c>
      <c r="E64" s="312">
        <v>13389</v>
      </c>
      <c r="F64" s="332">
        <v>11831</v>
      </c>
      <c r="G64" s="312">
        <v>12836</v>
      </c>
      <c r="H64" s="312">
        <v>-1593</v>
      </c>
      <c r="I64" s="312">
        <v>10543</v>
      </c>
      <c r="J64" s="332">
        <v>18604</v>
      </c>
      <c r="K64" s="312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</row>
    <row r="65" spans="1:55" s="135" customFormat="1" ht="12" customHeight="1">
      <c r="A65" s="150" t="s">
        <v>12</v>
      </c>
      <c r="B65" s="150"/>
      <c r="C65" s="92"/>
      <c r="D65" s="321">
        <v>881</v>
      </c>
      <c r="E65" s="321">
        <v>1112</v>
      </c>
      <c r="F65" s="340">
        <v>1213</v>
      </c>
      <c r="G65" s="321">
        <v>149</v>
      </c>
      <c r="H65" s="321">
        <v>781</v>
      </c>
      <c r="I65" s="321">
        <v>938</v>
      </c>
      <c r="J65" s="340">
        <v>1079</v>
      </c>
      <c r="K65" s="321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</row>
    <row r="66" spans="1:55" s="135" customFormat="1" ht="12" customHeight="1" thickBot="1">
      <c r="A66" s="273"/>
      <c r="B66" s="153"/>
      <c r="C66" s="153"/>
      <c r="D66" s="213">
        <f t="shared" ref="D66:H66" si="5">SUM(D64,D65)</f>
        <v>3982</v>
      </c>
      <c r="E66" s="213">
        <f t="shared" si="5"/>
        <v>14501</v>
      </c>
      <c r="F66" s="214">
        <f t="shared" si="5"/>
        <v>13044</v>
      </c>
      <c r="G66" s="213">
        <v>12985</v>
      </c>
      <c r="H66" s="213">
        <f t="shared" si="5"/>
        <v>-812</v>
      </c>
      <c r="I66" s="213">
        <f>SUM(I64:I65)</f>
        <v>11481</v>
      </c>
      <c r="J66" s="214">
        <f>SUM(J64:J65)</f>
        <v>19683</v>
      </c>
      <c r="K66" s="21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</row>
    <row r="67" spans="1:55" s="135" customFormat="1" ht="12" customHeight="1" thickTop="1">
      <c r="A67" s="56"/>
      <c r="B67" s="50"/>
      <c r="C67" s="50"/>
      <c r="D67" s="322"/>
      <c r="E67" s="322"/>
      <c r="F67" s="332"/>
      <c r="G67" s="322"/>
      <c r="H67" s="322"/>
      <c r="I67" s="322"/>
      <c r="J67" s="332"/>
      <c r="K67" s="322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</row>
    <row r="68" spans="1:55" s="135" customFormat="1" ht="12" customHeight="1">
      <c r="A68" s="274" t="s">
        <v>13</v>
      </c>
      <c r="B68" s="58"/>
      <c r="C68" s="57"/>
      <c r="D68" s="215">
        <f>SUM(D28+D35+D36+D38+D39+D43)</f>
        <v>46372</v>
      </c>
      <c r="E68" s="215">
        <v>56931</v>
      </c>
      <c r="F68" s="216">
        <v>59626</v>
      </c>
      <c r="G68" s="215">
        <v>57633</v>
      </c>
      <c r="H68" s="215">
        <f>SUM(H28+H35+H36+H38+H39+H43)</f>
        <v>46401</v>
      </c>
      <c r="I68" s="215">
        <f>SUM(I28+I35+I36+I38+I39+I43)</f>
        <v>56127</v>
      </c>
      <c r="J68" s="216">
        <f>SUM(J28+J35+J36+J38+J39+J43)</f>
        <v>60737</v>
      </c>
      <c r="K68" s="215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</row>
    <row r="69" spans="1:55" s="135" customFormat="1" ht="12" customHeight="1">
      <c r="A69" s="281" t="s">
        <v>195</v>
      </c>
      <c r="B69" s="199"/>
      <c r="C69" s="144"/>
      <c r="D69" s="323">
        <f t="shared" ref="D69:H69" si="6">D68/D28</f>
        <v>0.29174137616468176</v>
      </c>
      <c r="E69" s="323">
        <f t="shared" si="6"/>
        <v>0.35414981897806586</v>
      </c>
      <c r="F69" s="342">
        <f t="shared" si="6"/>
        <v>0.36217746246173282</v>
      </c>
      <c r="G69" s="323">
        <v>0.31611250671902941</v>
      </c>
      <c r="H69" s="323">
        <f t="shared" si="6"/>
        <v>0.29122027451940274</v>
      </c>
      <c r="I69" s="323">
        <f>SUM(I68/I28)</f>
        <v>0.35707151354755801</v>
      </c>
      <c r="J69" s="342">
        <f>SUM(J68/J28)</f>
        <v>0.36227803856775603</v>
      </c>
      <c r="K69" s="217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</row>
    <row r="70" spans="1:55" s="135" customFormat="1" ht="12" customHeight="1">
      <c r="A70" s="392"/>
      <c r="B70" s="393"/>
      <c r="C70" s="394"/>
      <c r="D70" s="397"/>
      <c r="E70" s="397"/>
      <c r="F70" s="395"/>
      <c r="G70" s="397"/>
      <c r="H70" s="397"/>
      <c r="I70" s="397"/>
      <c r="J70" s="395"/>
      <c r="K70" s="396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</row>
    <row r="71" spans="1:55" s="403" customFormat="1" ht="12" customHeight="1">
      <c r="A71" s="400" t="s">
        <v>222</v>
      </c>
      <c r="B71" s="401"/>
      <c r="C71" s="402"/>
      <c r="D71" s="215">
        <v>40428</v>
      </c>
      <c r="E71" s="215">
        <v>51483</v>
      </c>
      <c r="F71" s="216">
        <v>54148</v>
      </c>
      <c r="G71" s="215">
        <v>51531</v>
      </c>
      <c r="H71" s="215">
        <v>40853</v>
      </c>
      <c r="I71" s="215">
        <v>50187</v>
      </c>
      <c r="J71" s="216">
        <v>54949</v>
      </c>
      <c r="K71" s="215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4"/>
      <c r="AJ71" s="404"/>
      <c r="AK71" s="404"/>
      <c r="AL71" s="404"/>
      <c r="AM71" s="404"/>
      <c r="AN71" s="404"/>
      <c r="AO71" s="404"/>
      <c r="AP71" s="404"/>
      <c r="AQ71" s="404"/>
      <c r="AR71" s="404"/>
      <c r="AS71" s="404"/>
      <c r="AT71" s="404"/>
      <c r="AU71" s="404"/>
      <c r="AV71" s="404"/>
      <c r="AW71" s="404"/>
      <c r="AX71" s="404"/>
      <c r="AY71" s="404"/>
      <c r="AZ71" s="404"/>
      <c r="BA71" s="404"/>
      <c r="BB71" s="404"/>
      <c r="BC71" s="404"/>
    </row>
    <row r="72" spans="1:55" s="135" customFormat="1" ht="12" customHeight="1">
      <c r="A72"/>
      <c r="B72"/>
      <c r="C72"/>
      <c r="D72" s="399"/>
      <c r="E72" s="399"/>
      <c r="F72" s="398"/>
      <c r="G72" s="399"/>
      <c r="H72" s="399"/>
      <c r="I72" s="399"/>
      <c r="J72" s="398"/>
      <c r="K72" s="399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</row>
    <row r="73" spans="1:55" s="135" customFormat="1" ht="12" customHeight="1">
      <c r="A73" s="275" t="s">
        <v>0</v>
      </c>
      <c r="B73" s="203"/>
      <c r="C73" s="95"/>
      <c r="D73" s="157" t="s">
        <v>199</v>
      </c>
      <c r="E73" s="157" t="s">
        <v>213</v>
      </c>
      <c r="F73" s="157" t="s">
        <v>214</v>
      </c>
      <c r="G73" s="157" t="s">
        <v>215</v>
      </c>
      <c r="H73" s="157" t="s">
        <v>218</v>
      </c>
      <c r="I73" s="157" t="s">
        <v>223</v>
      </c>
      <c r="J73" s="157" t="s">
        <v>224</v>
      </c>
      <c r="K73" s="157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</row>
    <row r="74" spans="1:55" s="135" customFormat="1" ht="12" customHeight="1">
      <c r="A74" s="276" t="s">
        <v>169</v>
      </c>
      <c r="B74" s="140"/>
      <c r="C74" s="49"/>
      <c r="D74" s="158" t="s">
        <v>202</v>
      </c>
      <c r="E74" s="158" t="s">
        <v>202</v>
      </c>
      <c r="F74" s="158" t="s">
        <v>202</v>
      </c>
      <c r="G74" s="158" t="s">
        <v>202</v>
      </c>
      <c r="H74" s="158" t="s">
        <v>202</v>
      </c>
      <c r="I74" s="158" t="s">
        <v>202</v>
      </c>
      <c r="J74" s="158" t="s">
        <v>202</v>
      </c>
      <c r="K74" s="158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</row>
    <row r="75" spans="1:55" s="135" customFormat="1" ht="12" customHeight="1">
      <c r="A75" s="277" t="s">
        <v>170</v>
      </c>
      <c r="B75" s="145"/>
      <c r="C75" s="154"/>
      <c r="D75" s="218"/>
      <c r="E75" s="218"/>
      <c r="F75" s="219"/>
      <c r="G75" s="218"/>
      <c r="H75" s="218"/>
      <c r="I75" s="218"/>
      <c r="J75" s="219"/>
      <c r="K75" s="219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</row>
    <row r="76" spans="1:55" s="135" customFormat="1" ht="12" customHeight="1">
      <c r="D76" s="314"/>
      <c r="E76" s="314"/>
      <c r="F76" s="334"/>
      <c r="G76" s="314"/>
      <c r="H76" s="314"/>
      <c r="I76" s="314"/>
      <c r="J76" s="334"/>
      <c r="K76" s="31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</row>
    <row r="77" spans="1:55" s="135" customFormat="1" ht="12" customHeight="1">
      <c r="A77" s="160" t="s">
        <v>171</v>
      </c>
      <c r="B77" s="149"/>
      <c r="C77" s="61"/>
      <c r="D77" s="314"/>
      <c r="E77" s="314"/>
      <c r="F77" s="334"/>
      <c r="G77" s="314"/>
      <c r="H77" s="314"/>
      <c r="I77" s="314"/>
      <c r="J77" s="334"/>
      <c r="K77" s="31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</row>
    <row r="78" spans="1:55" s="135" customFormat="1" ht="12" customHeight="1">
      <c r="A78" s="137" t="s">
        <v>168</v>
      </c>
      <c r="B78" s="150"/>
      <c r="C78" s="141"/>
      <c r="D78" s="324">
        <v>2889</v>
      </c>
      <c r="E78" s="324">
        <v>13783</v>
      </c>
      <c r="F78" s="334">
        <v>13671</v>
      </c>
      <c r="G78" s="324">
        <v>12211</v>
      </c>
      <c r="H78" s="324">
        <v>2768</v>
      </c>
      <c r="I78" s="324">
        <v>10543</v>
      </c>
      <c r="J78" s="334">
        <v>19914</v>
      </c>
      <c r="K78" s="32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</row>
    <row r="79" spans="1:55" s="134" customFormat="1" ht="12" customHeight="1">
      <c r="A79" s="137" t="s">
        <v>12</v>
      </c>
      <c r="B79" s="150"/>
      <c r="C79" s="61"/>
      <c r="D79" s="321">
        <v>771</v>
      </c>
      <c r="E79" s="321">
        <v>1328</v>
      </c>
      <c r="F79" s="340">
        <v>2514</v>
      </c>
      <c r="G79" s="321">
        <v>-225</v>
      </c>
      <c r="H79" s="321">
        <v>3723</v>
      </c>
      <c r="I79" s="321">
        <v>938</v>
      </c>
      <c r="J79" s="340">
        <v>1984</v>
      </c>
      <c r="K79" s="321"/>
      <c r="L79"/>
      <c r="M79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</row>
    <row r="80" spans="1:55" ht="12" customHeight="1">
      <c r="A80" s="143"/>
      <c r="B80" s="143"/>
      <c r="C80" s="143"/>
      <c r="D80" s="220">
        <f>SUM(D78+D79)</f>
        <v>3660</v>
      </c>
      <c r="E80" s="220">
        <v>15111</v>
      </c>
      <c r="F80" s="221">
        <v>16185</v>
      </c>
      <c r="G80" s="220">
        <v>11986</v>
      </c>
      <c r="H80" s="220">
        <f>SUM(H78+H79)</f>
        <v>6491</v>
      </c>
      <c r="I80" s="220">
        <f>SUM(I78:I79)</f>
        <v>11481</v>
      </c>
      <c r="J80" s="221">
        <f>SUM(J78:J79)</f>
        <v>21898</v>
      </c>
      <c r="K80" s="221"/>
    </row>
    <row r="81" spans="1:55" ht="12" customHeight="1">
      <c r="D81" s="325"/>
      <c r="E81" s="325"/>
      <c r="F81" s="343"/>
      <c r="G81" s="325"/>
      <c r="H81" s="325"/>
      <c r="I81" s="325"/>
      <c r="J81" s="343"/>
      <c r="K81" s="325"/>
    </row>
    <row r="82" spans="1:55" s="135" customFormat="1" ht="12" customHeight="1">
      <c r="A82" s="288" t="s">
        <v>172</v>
      </c>
      <c r="B82" s="148"/>
      <c r="C82" s="61"/>
      <c r="D82" s="326">
        <v>3</v>
      </c>
      <c r="E82" s="326">
        <v>12.95</v>
      </c>
      <c r="F82" s="344">
        <v>11.440000000000001</v>
      </c>
      <c r="G82" s="326">
        <v>12.42</v>
      </c>
      <c r="H82" s="326">
        <v>-1.54</v>
      </c>
      <c r="I82" s="326">
        <v>10.199999999999999</v>
      </c>
      <c r="J82" s="344">
        <v>18.11</v>
      </c>
      <c r="K82" s="326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</row>
    <row r="83" spans="1:55">
      <c r="D83" s="142"/>
      <c r="E83" s="142"/>
      <c r="F83" s="142"/>
      <c r="G83" s="388"/>
      <c r="H83" s="142"/>
      <c r="I83" s="142"/>
      <c r="J83" s="142"/>
      <c r="K83" s="388"/>
    </row>
    <row r="84" spans="1:55">
      <c r="D84" s="139"/>
      <c r="E84" s="139"/>
      <c r="F84" s="139"/>
      <c r="G84" s="142"/>
      <c r="H84" s="139"/>
      <c r="I84" s="139"/>
      <c r="J84" s="139"/>
      <c r="K84" s="142"/>
    </row>
    <row r="85" spans="1:55">
      <c r="D85" s="139"/>
      <c r="E85" s="139"/>
      <c r="F85" s="235"/>
      <c r="G85" s="139"/>
      <c r="H85" s="139"/>
      <c r="I85" s="139"/>
      <c r="J85" s="235"/>
      <c r="K85" s="139"/>
    </row>
    <row r="86" spans="1:55">
      <c r="D86" s="139"/>
      <c r="E86" s="139"/>
      <c r="F86" s="235"/>
      <c r="G86" s="139"/>
      <c r="H86" s="139"/>
      <c r="I86" s="139"/>
      <c r="J86" s="235"/>
      <c r="K86" s="139"/>
    </row>
    <row r="87" spans="1:55">
      <c r="D87" s="139"/>
      <c r="E87" s="139"/>
      <c r="F87" s="235"/>
      <c r="G87" s="139"/>
      <c r="H87" s="139"/>
      <c r="I87" s="139"/>
      <c r="J87" s="235"/>
      <c r="K87" s="139"/>
    </row>
    <row r="88" spans="1:55">
      <c r="D88" s="139"/>
      <c r="E88" s="139"/>
      <c r="F88" s="234"/>
      <c r="G88" s="139"/>
      <c r="H88" s="139"/>
      <c r="I88" s="139"/>
      <c r="J88" s="234"/>
      <c r="K88" s="139"/>
    </row>
    <row r="89" spans="1:55">
      <c r="D89" s="139"/>
      <c r="E89" s="139"/>
      <c r="F89" s="234"/>
      <c r="G89" s="139"/>
      <c r="H89" s="139"/>
      <c r="I89" s="139"/>
      <c r="J89" s="234"/>
      <c r="K89" s="139"/>
    </row>
    <row r="90" spans="1:55">
      <c r="D90" s="139"/>
      <c r="E90" s="139"/>
      <c r="F90" s="234"/>
      <c r="G90" s="139"/>
      <c r="H90" s="139"/>
      <c r="I90" s="139"/>
      <c r="J90" s="234"/>
      <c r="K90" s="139"/>
    </row>
    <row r="91" spans="1:55">
      <c r="D91" s="139"/>
      <c r="E91" s="139"/>
      <c r="F91" s="234"/>
      <c r="G91" s="139"/>
      <c r="H91" s="139"/>
      <c r="I91" s="139"/>
      <c r="J91" s="234"/>
      <c r="K91" s="139"/>
    </row>
    <row r="92" spans="1:55">
      <c r="D92" s="139"/>
      <c r="E92" s="139"/>
      <c r="F92" s="234"/>
      <c r="G92" s="139"/>
      <c r="H92" s="139"/>
      <c r="I92" s="139"/>
      <c r="J92" s="234"/>
      <c r="K92" s="139"/>
    </row>
    <row r="93" spans="1:55">
      <c r="D93" s="139"/>
      <c r="E93" s="139"/>
      <c r="F93" s="234"/>
      <c r="G93" s="139"/>
      <c r="H93" s="139"/>
      <c r="I93" s="139"/>
      <c r="J93" s="234"/>
      <c r="K93" s="139"/>
    </row>
    <row r="94" spans="1:55">
      <c r="D94" s="139"/>
      <c r="E94" s="139"/>
      <c r="F94" s="238"/>
      <c r="G94" s="139"/>
      <c r="H94" s="139"/>
      <c r="I94" s="139"/>
      <c r="J94" s="238"/>
      <c r="K94" s="139"/>
    </row>
    <row r="95" spans="1:55">
      <c r="D95" s="139"/>
      <c r="E95" s="139"/>
      <c r="F95" s="237"/>
      <c r="G95" s="139"/>
      <c r="H95" s="139"/>
      <c r="I95" s="139"/>
      <c r="J95" s="237"/>
      <c r="K95" s="139"/>
    </row>
    <row r="96" spans="1:55">
      <c r="F96" s="236"/>
      <c r="G96" s="139"/>
      <c r="J96" s="236"/>
      <c r="K96" s="139"/>
    </row>
    <row r="97" spans="6:10">
      <c r="F97" s="234"/>
      <c r="J97" s="234"/>
    </row>
    <row r="98" spans="6:10">
      <c r="F98" s="234"/>
      <c r="J98" s="234"/>
    </row>
    <row r="99" spans="6:10">
      <c r="F99" s="234"/>
      <c r="J99" s="234"/>
    </row>
    <row r="100" spans="6:10">
      <c r="F100" s="234"/>
      <c r="J100" s="234"/>
    </row>
    <row r="101" spans="6:10">
      <c r="F101" s="234"/>
      <c r="J101" s="234"/>
    </row>
    <row r="102" spans="6:10">
      <c r="F102" s="234"/>
      <c r="J102" s="234"/>
    </row>
    <row r="103" spans="6:10">
      <c r="F103" s="234"/>
      <c r="J103" s="234"/>
    </row>
    <row r="104" spans="6:10">
      <c r="F104" s="236"/>
      <c r="J104" s="236"/>
    </row>
    <row r="105" spans="6:10">
      <c r="F105" s="237"/>
      <c r="J105" s="237"/>
    </row>
    <row r="106" spans="6:10">
      <c r="F106" s="236"/>
      <c r="J106" s="236"/>
    </row>
    <row r="107" spans="6:10">
      <c r="F107" s="237"/>
      <c r="J107" s="237"/>
    </row>
    <row r="108" spans="6:10">
      <c r="F108" s="236"/>
      <c r="J108" s="236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66" max="14" man="1"/>
    <brk id="82" max="16383" man="1"/>
    <brk id="177" max="16383" man="1"/>
  </rowBreaks>
  <ignoredErrors>
    <ignoredError sqref="F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9"/>
  <sheetViews>
    <sheetView showGridLines="0" topLeftCell="A3" zoomScaleNormal="100" zoomScaleSheetLayoutView="70" zoomScalePageLayoutView="80" workbookViewId="0">
      <selection activeCell="O64" sqref="O64"/>
    </sheetView>
  </sheetViews>
  <sheetFormatPr defaultColWidth="9.1796875" defaultRowHeight="13.5"/>
  <cols>
    <col min="1" max="2" width="3.453125" style="6" customWidth="1"/>
    <col min="3" max="3" width="42.81640625" style="6" customWidth="1"/>
    <col min="4" max="11" width="12.453125" style="1" customWidth="1"/>
    <col min="12" max="16384" width="9.1796875" style="1"/>
  </cols>
  <sheetData>
    <row r="1" spans="1:11" ht="12" customHeight="1">
      <c r="A1" s="96" t="s">
        <v>14</v>
      </c>
      <c r="B1" s="97"/>
      <c r="C1" s="97"/>
      <c r="D1" s="430">
        <v>2019</v>
      </c>
      <c r="E1" s="431"/>
      <c r="F1" s="431"/>
      <c r="G1" s="432"/>
      <c r="H1" s="430">
        <v>2020</v>
      </c>
      <c r="I1" s="431"/>
      <c r="J1" s="431"/>
      <c r="K1" s="432"/>
    </row>
    <row r="2" spans="1:11" ht="12" customHeight="1" thickBot="1">
      <c r="A2" s="98" t="s">
        <v>15</v>
      </c>
      <c r="B2" s="12"/>
      <c r="C2" s="12"/>
      <c r="D2" s="433"/>
      <c r="E2" s="434"/>
      <c r="F2" s="434"/>
      <c r="G2" s="435"/>
      <c r="H2" s="433"/>
      <c r="I2" s="434"/>
      <c r="J2" s="434"/>
      <c r="K2" s="435"/>
    </row>
    <row r="3" spans="1:11" ht="12" customHeight="1">
      <c r="A3" s="99" t="s">
        <v>5</v>
      </c>
      <c r="B3" s="100"/>
      <c r="C3" s="100"/>
      <c r="D3" s="233" t="s">
        <v>122</v>
      </c>
      <c r="E3" s="233" t="s">
        <v>2</v>
      </c>
      <c r="F3" s="233" t="s">
        <v>3</v>
      </c>
      <c r="G3" s="233" t="s">
        <v>4</v>
      </c>
      <c r="H3" s="233" t="s">
        <v>122</v>
      </c>
      <c r="I3" s="233" t="s">
        <v>2</v>
      </c>
      <c r="J3" s="233" t="s">
        <v>3</v>
      </c>
      <c r="K3" s="233" t="s">
        <v>4</v>
      </c>
    </row>
    <row r="4" spans="1:11" ht="12" customHeight="1">
      <c r="A4" s="101"/>
      <c r="B4" s="82"/>
      <c r="C4" s="283"/>
      <c r="F4" s="17"/>
      <c r="G4" s="345"/>
      <c r="H4" s="345"/>
      <c r="J4" s="17"/>
      <c r="K4" s="345"/>
    </row>
    <row r="5" spans="1:11" ht="12" customHeight="1">
      <c r="A5" s="102" t="s">
        <v>16</v>
      </c>
      <c r="B5" s="8"/>
      <c r="C5" s="8"/>
      <c r="D5" s="346"/>
      <c r="E5" s="346"/>
      <c r="F5" s="18"/>
      <c r="G5" s="346"/>
      <c r="H5" s="346"/>
      <c r="I5" s="346"/>
      <c r="J5" s="18"/>
      <c r="K5" s="346"/>
    </row>
    <row r="6" spans="1:11" ht="12" customHeight="1">
      <c r="A6" s="103"/>
      <c r="B6" s="8"/>
      <c r="C6" s="8"/>
      <c r="D6" s="347"/>
      <c r="E6" s="347"/>
      <c r="F6" s="19"/>
      <c r="G6" s="347"/>
      <c r="H6" s="347"/>
      <c r="I6" s="347"/>
      <c r="J6" s="19"/>
      <c r="K6" s="347"/>
    </row>
    <row r="7" spans="1:11" ht="12" customHeight="1">
      <c r="A7" s="103"/>
      <c r="B7" s="7" t="s">
        <v>17</v>
      </c>
      <c r="C7" s="8"/>
      <c r="D7" s="347"/>
      <c r="E7" s="347"/>
      <c r="F7" s="19"/>
      <c r="G7" s="347"/>
      <c r="H7" s="347"/>
      <c r="I7" s="347"/>
      <c r="J7" s="19"/>
      <c r="K7" s="347"/>
    </row>
    <row r="8" spans="1:11" ht="12" customHeight="1">
      <c r="A8" s="103"/>
      <c r="B8" s="8"/>
      <c r="C8" s="8"/>
      <c r="D8" s="346"/>
      <c r="E8" s="346"/>
      <c r="F8" s="18"/>
      <c r="G8" s="346"/>
      <c r="H8" s="346"/>
      <c r="I8" s="346"/>
      <c r="J8" s="18"/>
      <c r="K8" s="346"/>
    </row>
    <row r="9" spans="1:11" ht="12" customHeight="1">
      <c r="A9" s="103"/>
      <c r="B9" s="8"/>
      <c r="C9" s="8" t="s">
        <v>18</v>
      </c>
      <c r="D9" s="348">
        <v>9250</v>
      </c>
      <c r="E9" s="348">
        <v>7347</v>
      </c>
      <c r="F9" s="20">
        <v>9326</v>
      </c>
      <c r="G9" s="348">
        <v>13398</v>
      </c>
      <c r="H9" s="348">
        <v>13400</v>
      </c>
      <c r="I9" s="348">
        <v>14976</v>
      </c>
      <c r="J9" s="20">
        <v>11094</v>
      </c>
      <c r="K9" s="348"/>
    </row>
    <row r="10" spans="1:11" ht="12" customHeight="1">
      <c r="A10" s="103"/>
      <c r="B10" s="8"/>
      <c r="C10" s="8" t="s">
        <v>103</v>
      </c>
      <c r="D10" s="348">
        <v>181600</v>
      </c>
      <c r="E10" s="348">
        <v>187096</v>
      </c>
      <c r="F10" s="20">
        <v>185527</v>
      </c>
      <c r="G10" s="348">
        <f>SUM(170503+6437+16306)</f>
        <v>193246</v>
      </c>
      <c r="H10" s="348">
        <v>176323</v>
      </c>
      <c r="I10" s="348">
        <f>SUM(146065+8364+16119)</f>
        <v>170548</v>
      </c>
      <c r="J10" s="20">
        <f>SUM(148455+7763+17161)</f>
        <v>173379</v>
      </c>
      <c r="K10" s="348"/>
    </row>
    <row r="11" spans="1:11" ht="12" customHeight="1">
      <c r="A11" s="103"/>
      <c r="B11" s="8"/>
      <c r="C11" s="8" t="s">
        <v>104</v>
      </c>
      <c r="D11" s="348">
        <v>7286</v>
      </c>
      <c r="E11" s="348">
        <v>7964</v>
      </c>
      <c r="F11" s="20">
        <v>10822</v>
      </c>
      <c r="G11" s="348">
        <v>8996</v>
      </c>
      <c r="H11" s="348">
        <v>12139</v>
      </c>
      <c r="I11" s="348">
        <v>13581</v>
      </c>
      <c r="J11" s="20">
        <v>22662</v>
      </c>
      <c r="K11" s="348"/>
    </row>
    <row r="12" spans="1:11" ht="12" customHeight="1">
      <c r="A12" s="103"/>
      <c r="B12" s="8"/>
      <c r="C12" s="8" t="s">
        <v>105</v>
      </c>
      <c r="D12" s="348">
        <v>2384</v>
      </c>
      <c r="E12" s="348">
        <v>575</v>
      </c>
      <c r="F12" s="20">
        <v>3113</v>
      </c>
      <c r="G12" s="348">
        <v>434</v>
      </c>
      <c r="H12" s="348">
        <v>2622</v>
      </c>
      <c r="I12" s="348">
        <v>1014</v>
      </c>
      <c r="J12" s="20">
        <v>2933</v>
      </c>
      <c r="K12" s="348"/>
    </row>
    <row r="13" spans="1:11" ht="12" customHeight="1">
      <c r="A13" s="103"/>
      <c r="B13" s="8"/>
      <c r="C13" s="8" t="s">
        <v>19</v>
      </c>
      <c r="D13" s="348">
        <v>20431</v>
      </c>
      <c r="E13" s="348">
        <v>18000</v>
      </c>
      <c r="F13" s="20">
        <v>17913</v>
      </c>
      <c r="G13" s="348">
        <v>19833</v>
      </c>
      <c r="H13" s="348">
        <v>21509</v>
      </c>
      <c r="I13" s="348">
        <v>16874</v>
      </c>
      <c r="J13" s="20">
        <v>14799</v>
      </c>
      <c r="K13" s="348"/>
    </row>
    <row r="14" spans="1:11" ht="12" customHeight="1">
      <c r="A14" s="104"/>
      <c r="B14" s="9"/>
      <c r="C14" s="224" t="s">
        <v>182</v>
      </c>
      <c r="D14" s="349">
        <v>0</v>
      </c>
      <c r="E14" s="349">
        <v>559</v>
      </c>
      <c r="F14" s="105">
        <v>2381</v>
      </c>
      <c r="G14" s="349">
        <v>659</v>
      </c>
      <c r="H14" s="349">
        <v>3305</v>
      </c>
      <c r="I14" s="349">
        <v>3271</v>
      </c>
      <c r="J14" s="105">
        <v>3271</v>
      </c>
      <c r="K14" s="349"/>
    </row>
    <row r="15" spans="1:11" ht="12" customHeight="1">
      <c r="A15" s="103"/>
      <c r="B15" s="8"/>
      <c r="C15" s="8"/>
      <c r="D15" s="348"/>
      <c r="E15" s="348"/>
      <c r="F15" s="20"/>
      <c r="G15" s="348"/>
      <c r="H15" s="348"/>
      <c r="I15" s="348"/>
      <c r="J15" s="20"/>
      <c r="K15" s="348"/>
    </row>
    <row r="16" spans="1:11" ht="12" customHeight="1">
      <c r="A16" s="106"/>
      <c r="B16" s="83" t="s">
        <v>20</v>
      </c>
      <c r="C16" s="83"/>
      <c r="D16" s="21">
        <f>SUM(D9:D14)</f>
        <v>220951</v>
      </c>
      <c r="E16" s="21">
        <v>221541</v>
      </c>
      <c r="F16" s="21">
        <v>229082</v>
      </c>
      <c r="G16" s="21">
        <f>SUM(G9:G14)</f>
        <v>236566</v>
      </c>
      <c r="H16" s="21">
        <f>SUM(H9:H14)</f>
        <v>229298</v>
      </c>
      <c r="I16" s="21">
        <f>SUM(I9:I14)</f>
        <v>220264</v>
      </c>
      <c r="J16" s="21">
        <f>SUM(J9:J14)</f>
        <v>228138</v>
      </c>
      <c r="K16" s="21"/>
    </row>
    <row r="17" spans="1:11" ht="12" customHeight="1">
      <c r="A17" s="103"/>
      <c r="B17" s="8"/>
      <c r="C17" s="8"/>
      <c r="D17" s="348"/>
      <c r="E17" s="348"/>
      <c r="F17" s="20"/>
      <c r="G17" s="348"/>
      <c r="H17" s="348"/>
      <c r="I17" s="348"/>
      <c r="J17" s="20"/>
      <c r="K17" s="348"/>
    </row>
    <row r="18" spans="1:11" ht="12" customHeight="1">
      <c r="A18" s="103"/>
      <c r="B18" s="7" t="s">
        <v>21</v>
      </c>
      <c r="C18" s="8"/>
      <c r="D18" s="348"/>
      <c r="E18" s="348"/>
      <c r="F18" s="20"/>
      <c r="G18" s="348"/>
      <c r="H18" s="348"/>
      <c r="I18" s="348"/>
      <c r="J18" s="20"/>
      <c r="K18" s="348"/>
    </row>
    <row r="19" spans="1:11" ht="12" customHeight="1">
      <c r="A19" s="103"/>
      <c r="B19" s="8"/>
      <c r="C19" s="8"/>
      <c r="D19" s="345"/>
      <c r="E19" s="345"/>
      <c r="F19" s="20"/>
      <c r="G19" s="348"/>
      <c r="H19" s="348"/>
      <c r="I19" s="345"/>
      <c r="J19" s="20"/>
      <c r="K19" s="348"/>
    </row>
    <row r="20" spans="1:11" ht="12" customHeight="1">
      <c r="A20" s="103"/>
      <c r="B20" s="8"/>
      <c r="C20" s="8" t="s">
        <v>106</v>
      </c>
      <c r="D20" s="348">
        <v>429939</v>
      </c>
      <c r="E20" s="348">
        <v>427096</v>
      </c>
      <c r="F20" s="20">
        <v>426572</v>
      </c>
      <c r="G20" s="348">
        <v>426826</v>
      </c>
      <c r="H20" s="348">
        <v>426954</v>
      </c>
      <c r="I20" s="348">
        <v>426962</v>
      </c>
      <c r="J20" s="20">
        <v>431047</v>
      </c>
      <c r="K20" s="348"/>
    </row>
    <row r="21" spans="1:11" ht="12" customHeight="1">
      <c r="A21" s="103"/>
      <c r="B21" s="8"/>
      <c r="C21" s="8" t="s">
        <v>198</v>
      </c>
      <c r="D21" s="348">
        <v>111256</v>
      </c>
      <c r="E21" s="348">
        <v>109831</v>
      </c>
      <c r="F21" s="20">
        <v>104959</v>
      </c>
      <c r="G21" s="348">
        <v>106682</v>
      </c>
      <c r="H21" s="348">
        <v>104940</v>
      </c>
      <c r="I21" s="348">
        <v>103411</v>
      </c>
      <c r="J21" s="20">
        <v>104229</v>
      </c>
      <c r="K21" s="348"/>
    </row>
    <row r="22" spans="1:11" ht="13.5" customHeight="1">
      <c r="A22" s="103"/>
      <c r="B22" s="8"/>
      <c r="C22" s="11" t="s">
        <v>157</v>
      </c>
      <c r="D22" s="348">
        <v>226968</v>
      </c>
      <c r="E22" s="348">
        <v>221031</v>
      </c>
      <c r="F22" s="20">
        <v>215144</v>
      </c>
      <c r="G22" s="348">
        <v>212714</v>
      </c>
      <c r="H22" s="348">
        <v>208498</v>
      </c>
      <c r="I22" s="348">
        <v>295621</v>
      </c>
      <c r="J22" s="20">
        <v>288337</v>
      </c>
      <c r="K22" s="348"/>
    </row>
    <row r="23" spans="1:11" ht="13.5" customHeight="1">
      <c r="A23" s="103"/>
      <c r="B23" s="8"/>
      <c r="C23" s="11" t="s">
        <v>183</v>
      </c>
      <c r="D23" s="348">
        <v>213104</v>
      </c>
      <c r="E23" s="348">
        <v>213104</v>
      </c>
      <c r="F23" s="20">
        <v>213104</v>
      </c>
      <c r="G23" s="348">
        <v>213107</v>
      </c>
      <c r="H23" s="348">
        <v>213126</v>
      </c>
      <c r="I23" s="348">
        <v>213126</v>
      </c>
      <c r="J23" s="20">
        <v>213137</v>
      </c>
      <c r="K23" s="348"/>
    </row>
    <row r="24" spans="1:11" ht="12" customHeight="1">
      <c r="A24" s="103"/>
      <c r="B24" s="8"/>
      <c r="C24" s="8" t="s">
        <v>22</v>
      </c>
      <c r="D24" s="348">
        <v>1494</v>
      </c>
      <c r="E24" s="348">
        <v>1204</v>
      </c>
      <c r="F24" s="20">
        <v>1167</v>
      </c>
      <c r="G24" s="348">
        <v>1078</v>
      </c>
      <c r="H24" s="348">
        <v>0</v>
      </c>
      <c r="I24" s="348">
        <v>0</v>
      </c>
      <c r="J24" s="20">
        <v>0</v>
      </c>
      <c r="K24" s="348"/>
    </row>
    <row r="25" spans="1:11" ht="12" customHeight="1">
      <c r="A25" s="103"/>
      <c r="B25" s="8"/>
      <c r="C25" s="8" t="s">
        <v>23</v>
      </c>
      <c r="D25" s="348">
        <v>94</v>
      </c>
      <c r="E25" s="348">
        <v>15</v>
      </c>
      <c r="F25" s="20">
        <v>102</v>
      </c>
      <c r="G25" s="348">
        <v>103</v>
      </c>
      <c r="H25" s="348">
        <v>111</v>
      </c>
      <c r="I25" s="348">
        <v>112</v>
      </c>
      <c r="J25" s="20">
        <v>117</v>
      </c>
      <c r="K25" s="348"/>
    </row>
    <row r="26" spans="1:11" ht="12" customHeight="1">
      <c r="A26" s="103"/>
      <c r="B26" s="8"/>
      <c r="C26" s="284" t="s">
        <v>196</v>
      </c>
      <c r="D26" s="348">
        <v>23608</v>
      </c>
      <c r="E26" s="348">
        <v>22831</v>
      </c>
      <c r="F26" s="20">
        <v>25078</v>
      </c>
      <c r="G26" s="348">
        <f>SUM(17448+5593+3800)</f>
        <v>26841</v>
      </c>
      <c r="H26" s="348">
        <v>34907</v>
      </c>
      <c r="I26" s="348">
        <f>SUM(15484+13516+3099)</f>
        <v>32099</v>
      </c>
      <c r="J26" s="20">
        <f>SUM(15435+12617+3412)</f>
        <v>31464</v>
      </c>
      <c r="K26" s="348"/>
    </row>
    <row r="27" spans="1:11" ht="12" customHeight="1">
      <c r="A27" s="104"/>
      <c r="B27" s="9"/>
      <c r="C27" s="285" t="s">
        <v>190</v>
      </c>
      <c r="D27" s="349">
        <v>4942</v>
      </c>
      <c r="E27" s="349">
        <v>4759</v>
      </c>
      <c r="F27" s="105">
        <v>4684</v>
      </c>
      <c r="G27" s="349">
        <v>4953</v>
      </c>
      <c r="H27" s="349">
        <v>5240</v>
      </c>
      <c r="I27" s="349">
        <v>4286</v>
      </c>
      <c r="J27" s="105">
        <v>5048</v>
      </c>
      <c r="K27" s="349"/>
    </row>
    <row r="28" spans="1:11" ht="12" customHeight="1">
      <c r="A28" s="103"/>
      <c r="B28" s="8"/>
      <c r="C28" s="8"/>
      <c r="D28" s="348"/>
      <c r="E28" s="348"/>
      <c r="F28" s="20"/>
      <c r="G28" s="348"/>
      <c r="H28" s="348"/>
      <c r="I28" s="348"/>
      <c r="J28" s="20"/>
      <c r="K28" s="348"/>
    </row>
    <row r="29" spans="1:11" ht="12" customHeight="1">
      <c r="A29" s="106"/>
      <c r="B29" s="83" t="s">
        <v>24</v>
      </c>
      <c r="C29" s="83"/>
      <c r="D29" s="21">
        <f>SUM(D20:D28)</f>
        <v>1011405</v>
      </c>
      <c r="E29" s="21">
        <v>999871</v>
      </c>
      <c r="F29" s="21">
        <v>990810</v>
      </c>
      <c r="G29" s="21">
        <f>SUM(G20:G28)</f>
        <v>992304</v>
      </c>
      <c r="H29" s="21">
        <f>SUM(H20:H28)</f>
        <v>993776</v>
      </c>
      <c r="I29" s="21">
        <f>SUM(I20:I27)</f>
        <v>1075617</v>
      </c>
      <c r="J29" s="21">
        <f>SUM(J20:J27)</f>
        <v>1073379</v>
      </c>
      <c r="K29" s="21"/>
    </row>
    <row r="30" spans="1:11" ht="12" customHeight="1">
      <c r="A30" s="103"/>
      <c r="B30" s="8"/>
      <c r="C30" s="8"/>
      <c r="D30" s="350"/>
      <c r="E30" s="350"/>
      <c r="F30" s="22"/>
      <c r="G30" s="350"/>
      <c r="H30" s="350"/>
      <c r="I30" s="350"/>
      <c r="J30" s="22"/>
      <c r="K30" s="350"/>
    </row>
    <row r="31" spans="1:11" ht="12" customHeight="1" thickBot="1">
      <c r="A31" s="107" t="s">
        <v>25</v>
      </c>
      <c r="B31" s="13"/>
      <c r="C31" s="13"/>
      <c r="D31" s="23">
        <f>SUM(D16+D29)</f>
        <v>1232356</v>
      </c>
      <c r="E31" s="23">
        <v>1221412</v>
      </c>
      <c r="F31" s="23">
        <v>1219892</v>
      </c>
      <c r="G31" s="23">
        <f>SUM(G16+G29)</f>
        <v>1228870</v>
      </c>
      <c r="H31" s="23">
        <f>SUM(H16+H29)</f>
        <v>1223074</v>
      </c>
      <c r="I31" s="23">
        <f>SUM(I16+I29)</f>
        <v>1295881</v>
      </c>
      <c r="J31" s="23">
        <f>SUM(J16+J29)</f>
        <v>1301517</v>
      </c>
      <c r="K31" s="23"/>
    </row>
    <row r="32" spans="1:11" ht="12" customHeight="1" thickTop="1">
      <c r="A32" s="103"/>
      <c r="B32" s="8"/>
      <c r="C32" s="8"/>
      <c r="D32" s="348"/>
      <c r="E32" s="348"/>
      <c r="F32" s="20"/>
      <c r="G32" s="348"/>
      <c r="H32" s="348"/>
      <c r="I32" s="348"/>
      <c r="J32" s="20"/>
      <c r="K32" s="348"/>
    </row>
    <row r="33" spans="1:11" ht="12" customHeight="1">
      <c r="A33" s="102" t="s">
        <v>26</v>
      </c>
      <c r="B33" s="8"/>
      <c r="C33" s="8"/>
      <c r="D33" s="348"/>
      <c r="E33" s="348"/>
      <c r="F33" s="20"/>
      <c r="G33" s="348"/>
      <c r="H33" s="348"/>
      <c r="I33" s="348"/>
      <c r="J33" s="20"/>
      <c r="K33" s="348"/>
    </row>
    <row r="34" spans="1:11" ht="12" customHeight="1">
      <c r="A34" s="103"/>
      <c r="B34" s="8"/>
      <c r="C34" s="8"/>
      <c r="D34" s="348"/>
      <c r="E34" s="348"/>
      <c r="F34" s="20"/>
      <c r="G34" s="348"/>
      <c r="H34" s="348"/>
      <c r="I34" s="348"/>
      <c r="J34" s="20"/>
      <c r="K34" s="348"/>
    </row>
    <row r="35" spans="1:11" ht="12" customHeight="1">
      <c r="A35" s="103"/>
      <c r="B35" s="7" t="s">
        <v>27</v>
      </c>
      <c r="C35" s="8"/>
      <c r="D35" s="348"/>
      <c r="E35" s="348"/>
      <c r="F35" s="20"/>
      <c r="G35" s="348"/>
      <c r="H35" s="348"/>
      <c r="I35" s="348"/>
      <c r="J35" s="20"/>
      <c r="K35" s="348"/>
    </row>
    <row r="36" spans="1:11" ht="12" customHeight="1">
      <c r="A36" s="103"/>
      <c r="B36" s="8"/>
      <c r="D36" s="348"/>
      <c r="E36" s="348"/>
      <c r="F36" s="20"/>
      <c r="G36" s="348"/>
      <c r="H36" s="348"/>
      <c r="I36" s="348"/>
      <c r="J36" s="20"/>
      <c r="K36" s="348"/>
    </row>
    <row r="37" spans="1:11" ht="12" customHeight="1">
      <c r="A37" s="103"/>
      <c r="B37" s="8"/>
      <c r="C37" s="8" t="s">
        <v>28</v>
      </c>
      <c r="D37" s="348">
        <v>134119</v>
      </c>
      <c r="E37" s="348">
        <v>135824</v>
      </c>
      <c r="F37" s="20">
        <v>118257</v>
      </c>
      <c r="G37" s="348">
        <v>80493</v>
      </c>
      <c r="H37" s="348">
        <v>99775</v>
      </c>
      <c r="I37" s="348">
        <v>162755</v>
      </c>
      <c r="J37" s="20">
        <v>181112</v>
      </c>
      <c r="K37" s="348"/>
    </row>
    <row r="38" spans="1:11" ht="12" customHeight="1">
      <c r="A38" s="103"/>
      <c r="B38" s="8"/>
      <c r="C38" s="8" t="s">
        <v>197</v>
      </c>
      <c r="D38" s="348">
        <v>16976</v>
      </c>
      <c r="E38" s="348">
        <v>17234</v>
      </c>
      <c r="F38" s="20">
        <v>17849</v>
      </c>
      <c r="G38" s="348">
        <v>17355</v>
      </c>
      <c r="H38" s="348">
        <v>18724</v>
      </c>
      <c r="I38" s="348">
        <v>18284</v>
      </c>
      <c r="J38" s="20">
        <v>18725</v>
      </c>
      <c r="K38" s="348"/>
    </row>
    <row r="39" spans="1:11" ht="12" customHeight="1">
      <c r="A39" s="103"/>
      <c r="B39" s="8"/>
      <c r="C39" s="8" t="s">
        <v>29</v>
      </c>
      <c r="D39" s="348">
        <v>8246</v>
      </c>
      <c r="E39" s="348">
        <v>8336</v>
      </c>
      <c r="F39" s="20">
        <v>9288</v>
      </c>
      <c r="G39" s="348">
        <v>8633</v>
      </c>
      <c r="H39" s="348">
        <v>9782</v>
      </c>
      <c r="I39" s="348">
        <v>10893</v>
      </c>
      <c r="J39" s="20">
        <v>11303</v>
      </c>
      <c r="K39" s="348"/>
    </row>
    <row r="40" spans="1:11" ht="12" customHeight="1">
      <c r="A40" s="103"/>
      <c r="B40" s="8"/>
      <c r="C40" s="8" t="s">
        <v>30</v>
      </c>
      <c r="D40" s="348">
        <v>114893</v>
      </c>
      <c r="E40" s="348">
        <v>116139</v>
      </c>
      <c r="F40" s="20">
        <v>121831</v>
      </c>
      <c r="G40" s="348">
        <v>155048</v>
      </c>
      <c r="H40" s="348">
        <v>112415</v>
      </c>
      <c r="I40" s="348">
        <v>102435</v>
      </c>
      <c r="J40" s="20">
        <v>118034</v>
      </c>
      <c r="K40" s="348"/>
    </row>
    <row r="41" spans="1:11" ht="12" customHeight="1">
      <c r="A41" s="103"/>
      <c r="B41" s="8"/>
      <c r="C41" s="8" t="s">
        <v>31</v>
      </c>
      <c r="D41" s="348">
        <v>1207</v>
      </c>
      <c r="E41" s="348">
        <v>1510</v>
      </c>
      <c r="F41" s="20">
        <v>1555</v>
      </c>
      <c r="G41" s="348">
        <v>844</v>
      </c>
      <c r="H41" s="348">
        <v>592</v>
      </c>
      <c r="I41" s="348">
        <v>817</v>
      </c>
      <c r="J41" s="20">
        <v>2323</v>
      </c>
      <c r="K41" s="348"/>
    </row>
    <row r="42" spans="1:11" ht="12" customHeight="1">
      <c r="A42" s="103"/>
      <c r="B42" s="8"/>
      <c r="C42" s="8" t="s">
        <v>32</v>
      </c>
      <c r="D42" s="348">
        <v>4045</v>
      </c>
      <c r="E42" s="348">
        <v>2713</v>
      </c>
      <c r="F42" s="20">
        <v>2915</v>
      </c>
      <c r="G42" s="348">
        <v>4755</v>
      </c>
      <c r="H42" s="348">
        <v>4682</v>
      </c>
      <c r="I42" s="348">
        <v>3174</v>
      </c>
      <c r="J42" s="20">
        <v>3714</v>
      </c>
      <c r="K42" s="348"/>
    </row>
    <row r="43" spans="1:11" ht="12" customHeight="1">
      <c r="A43" s="104"/>
      <c r="B43" s="9"/>
      <c r="C43" s="9" t="s">
        <v>33</v>
      </c>
      <c r="D43" s="349">
        <v>42872</v>
      </c>
      <c r="E43" s="349">
        <v>41177</v>
      </c>
      <c r="F43" s="105">
        <v>32922</v>
      </c>
      <c r="G43" s="349">
        <f>SUM(11167+23283)</f>
        <v>34450</v>
      </c>
      <c r="H43" s="349">
        <v>34670</v>
      </c>
      <c r="I43" s="349">
        <f>SUM(9792+28944)</f>
        <v>38736</v>
      </c>
      <c r="J43" s="105">
        <f>SUM(9504+21289)</f>
        <v>30793</v>
      </c>
      <c r="K43" s="349"/>
    </row>
    <row r="44" spans="1:11" ht="12" customHeight="1">
      <c r="A44" s="103"/>
      <c r="B44" s="8"/>
      <c r="C44" s="8"/>
      <c r="D44" s="348"/>
      <c r="E44" s="348"/>
      <c r="F44" s="20"/>
      <c r="G44" s="348"/>
      <c r="H44" s="348"/>
      <c r="I44" s="348"/>
      <c r="J44" s="20"/>
      <c r="K44" s="348"/>
    </row>
    <row r="45" spans="1:11" ht="12" customHeight="1">
      <c r="A45" s="106"/>
      <c r="B45" s="83" t="s">
        <v>34</v>
      </c>
      <c r="C45" s="83"/>
      <c r="D45" s="21">
        <f>SUM(D37:D43)</f>
        <v>322358</v>
      </c>
      <c r="E45" s="21">
        <v>322933</v>
      </c>
      <c r="F45" s="21">
        <v>304617</v>
      </c>
      <c r="G45" s="21">
        <f>SUM(G37:G43)</f>
        <v>301578</v>
      </c>
      <c r="H45" s="21">
        <f>SUM(H37:H43)</f>
        <v>280640</v>
      </c>
      <c r="I45" s="21">
        <f>SUM(I37:I43)</f>
        <v>337094</v>
      </c>
      <c r="J45" s="21">
        <f>SUM(J37:J43)</f>
        <v>366004</v>
      </c>
      <c r="K45" s="21"/>
    </row>
    <row r="46" spans="1:11" ht="12" customHeight="1">
      <c r="A46" s="103"/>
      <c r="B46" s="8"/>
      <c r="C46" s="8"/>
      <c r="D46" s="348"/>
      <c r="E46" s="348"/>
      <c r="F46" s="20"/>
      <c r="G46" s="348"/>
      <c r="H46" s="348"/>
      <c r="I46" s="348"/>
      <c r="J46" s="20"/>
      <c r="K46" s="348"/>
    </row>
    <row r="47" spans="1:11" ht="12" customHeight="1">
      <c r="A47" s="103"/>
      <c r="B47" s="7" t="s">
        <v>35</v>
      </c>
      <c r="C47" s="8"/>
      <c r="D47" s="348"/>
      <c r="E47" s="348"/>
      <c r="F47" s="20"/>
      <c r="G47" s="348"/>
      <c r="H47" s="348"/>
      <c r="I47" s="348"/>
      <c r="J47" s="20"/>
      <c r="K47" s="348"/>
    </row>
    <row r="48" spans="1:11" ht="12" customHeight="1">
      <c r="A48" s="103"/>
      <c r="B48" s="8"/>
      <c r="D48" s="348"/>
      <c r="E48" s="348"/>
      <c r="F48" s="20"/>
      <c r="G48" s="348"/>
      <c r="H48" s="348"/>
      <c r="I48" s="348"/>
      <c r="J48" s="20"/>
      <c r="K48" s="348"/>
    </row>
    <row r="49" spans="1:11" ht="12" customHeight="1">
      <c r="A49" s="103"/>
      <c r="B49" s="8"/>
      <c r="C49" s="8" t="s">
        <v>28</v>
      </c>
      <c r="D49" s="348">
        <v>122292</v>
      </c>
      <c r="E49" s="348">
        <v>127713</v>
      </c>
      <c r="F49" s="20">
        <v>131469</v>
      </c>
      <c r="G49" s="348">
        <v>129823</v>
      </c>
      <c r="H49" s="348">
        <v>136988</v>
      </c>
      <c r="I49" s="348">
        <v>135598</v>
      </c>
      <c r="J49" s="20">
        <v>89339</v>
      </c>
      <c r="K49" s="348"/>
    </row>
    <row r="50" spans="1:11" ht="12" customHeight="1">
      <c r="A50" s="103"/>
      <c r="B50" s="8"/>
      <c r="C50" s="8" t="s">
        <v>197</v>
      </c>
      <c r="D50" s="348">
        <v>96257</v>
      </c>
      <c r="E50" s="348">
        <v>95353</v>
      </c>
      <c r="F50" s="20">
        <v>92286</v>
      </c>
      <c r="G50" s="348">
        <v>94642</v>
      </c>
      <c r="H50" s="348">
        <v>96107</v>
      </c>
      <c r="I50" s="348">
        <v>94829</v>
      </c>
      <c r="J50" s="20">
        <v>96953</v>
      </c>
      <c r="K50" s="348"/>
    </row>
    <row r="51" spans="1:11" ht="12" customHeight="1">
      <c r="A51" s="103"/>
      <c r="B51" s="8"/>
      <c r="C51" s="8" t="s">
        <v>29</v>
      </c>
      <c r="D51" s="348">
        <v>43364</v>
      </c>
      <c r="E51" s="348">
        <v>42263</v>
      </c>
      <c r="F51" s="20">
        <v>41253</v>
      </c>
      <c r="G51" s="348">
        <v>40805</v>
      </c>
      <c r="H51" s="348">
        <v>40593</v>
      </c>
      <c r="I51" s="348">
        <v>77774</v>
      </c>
      <c r="J51" s="20">
        <v>75850</v>
      </c>
      <c r="K51" s="348"/>
    </row>
    <row r="52" spans="1:11" ht="12" customHeight="1">
      <c r="A52" s="103"/>
      <c r="B52" s="8"/>
      <c r="C52" s="8" t="s">
        <v>36</v>
      </c>
      <c r="D52" s="348">
        <v>17426</v>
      </c>
      <c r="E52" s="348">
        <v>17966</v>
      </c>
      <c r="F52" s="20">
        <v>18970</v>
      </c>
      <c r="G52" s="348">
        <v>19030</v>
      </c>
      <c r="H52" s="348">
        <v>18869</v>
      </c>
      <c r="I52" s="348">
        <v>19577</v>
      </c>
      <c r="J52" s="20">
        <v>19395</v>
      </c>
      <c r="K52" s="348"/>
    </row>
    <row r="53" spans="1:11" ht="12" customHeight="1">
      <c r="A53" s="103"/>
      <c r="B53" s="8"/>
      <c r="C53" s="8" t="s">
        <v>37</v>
      </c>
      <c r="D53" s="348">
        <v>11572</v>
      </c>
      <c r="E53" s="348">
        <v>10736</v>
      </c>
      <c r="F53" s="20">
        <v>10668</v>
      </c>
      <c r="G53" s="348">
        <v>10446</v>
      </c>
      <c r="H53" s="348">
        <v>10769</v>
      </c>
      <c r="I53" s="348">
        <v>10957</v>
      </c>
      <c r="J53" s="20">
        <v>12036</v>
      </c>
      <c r="K53" s="348"/>
    </row>
    <row r="54" spans="1:11" ht="12" customHeight="1">
      <c r="A54" s="104"/>
      <c r="B54" s="9"/>
      <c r="C54" s="9" t="s">
        <v>38</v>
      </c>
      <c r="D54" s="349">
        <v>483</v>
      </c>
      <c r="E54" s="349">
        <v>465</v>
      </c>
      <c r="F54" s="105">
        <v>460</v>
      </c>
      <c r="G54" s="349">
        <f>SUM(383+9)</f>
        <v>392</v>
      </c>
      <c r="H54" s="349">
        <v>463</v>
      </c>
      <c r="I54" s="349">
        <v>440</v>
      </c>
      <c r="J54" s="105">
        <v>430</v>
      </c>
      <c r="K54" s="349"/>
    </row>
    <row r="55" spans="1:11" ht="12" customHeight="1">
      <c r="A55" s="103"/>
      <c r="B55" s="8"/>
      <c r="D55" s="348"/>
      <c r="E55" s="348"/>
      <c r="F55" s="20"/>
      <c r="G55" s="348"/>
      <c r="H55" s="348"/>
      <c r="I55" s="348"/>
      <c r="J55" s="20"/>
      <c r="K55" s="348"/>
    </row>
    <row r="56" spans="1:11" ht="12" customHeight="1">
      <c r="A56" s="108"/>
      <c r="B56" s="83" t="s">
        <v>39</v>
      </c>
      <c r="C56" s="84"/>
      <c r="D56" s="21">
        <f>SUM(D49:D54)</f>
        <v>291394</v>
      </c>
      <c r="E56" s="21">
        <v>294496</v>
      </c>
      <c r="F56" s="21">
        <v>295106</v>
      </c>
      <c r="G56" s="21">
        <f>SUM(G49:G54)</f>
        <v>295138</v>
      </c>
      <c r="H56" s="21">
        <f>SUM(H49:H54)</f>
        <v>303789</v>
      </c>
      <c r="I56" s="21">
        <f>SUM(I49:I54)</f>
        <v>339175</v>
      </c>
      <c r="J56" s="21">
        <f>SUM(J49:J54)</f>
        <v>294003</v>
      </c>
      <c r="K56" s="21"/>
    </row>
    <row r="57" spans="1:11" ht="12" customHeight="1">
      <c r="A57" s="109"/>
      <c r="D57" s="348"/>
      <c r="E57" s="348"/>
      <c r="F57" s="20"/>
      <c r="G57" s="348"/>
      <c r="H57" s="348"/>
      <c r="I57" s="348"/>
      <c r="J57" s="20"/>
      <c r="K57" s="348"/>
    </row>
    <row r="58" spans="1:11" ht="12" customHeight="1">
      <c r="A58" s="110" t="s">
        <v>40</v>
      </c>
      <c r="B58" s="83"/>
      <c r="C58" s="83"/>
      <c r="D58" s="21">
        <f>SUM(D45+D56)</f>
        <v>613752</v>
      </c>
      <c r="E58" s="21">
        <v>617429</v>
      </c>
      <c r="F58" s="21">
        <v>599723</v>
      </c>
      <c r="G58" s="21">
        <f>SUM(G45+G56)</f>
        <v>596716</v>
      </c>
      <c r="H58" s="21">
        <f>SUM(H45+H56)</f>
        <v>584429</v>
      </c>
      <c r="I58" s="21">
        <f>SUM(I45+I56)</f>
        <v>676269</v>
      </c>
      <c r="J58" s="21">
        <f>SUM(J45+J56)</f>
        <v>660007</v>
      </c>
      <c r="K58" s="21"/>
    </row>
    <row r="59" spans="1:11" ht="12" customHeight="1">
      <c r="A59" s="103"/>
      <c r="B59" s="8"/>
      <c r="C59" s="8"/>
      <c r="D59" s="348"/>
      <c r="E59" s="348"/>
      <c r="F59" s="20"/>
      <c r="G59" s="348"/>
      <c r="H59" s="348"/>
      <c r="I59" s="348"/>
      <c r="J59" s="20"/>
      <c r="K59" s="348"/>
    </row>
    <row r="60" spans="1:11" ht="12" customHeight="1">
      <c r="A60" s="102" t="s">
        <v>41</v>
      </c>
      <c r="B60" s="8"/>
      <c r="C60" s="8"/>
      <c r="D60" s="348"/>
      <c r="E60" s="348"/>
      <c r="F60" s="20"/>
      <c r="G60" s="348"/>
      <c r="H60" s="348"/>
      <c r="I60" s="348"/>
      <c r="J60" s="20"/>
      <c r="K60" s="348"/>
    </row>
    <row r="61" spans="1:11" ht="12" customHeight="1">
      <c r="A61" s="103"/>
      <c r="B61" s="8"/>
      <c r="C61" s="8"/>
      <c r="D61" s="348"/>
      <c r="E61" s="348"/>
      <c r="F61" s="20"/>
      <c r="G61" s="348"/>
      <c r="H61" s="348"/>
      <c r="I61" s="348"/>
      <c r="J61" s="20"/>
      <c r="K61" s="348"/>
    </row>
    <row r="62" spans="1:11" ht="12" customHeight="1">
      <c r="A62" s="103"/>
      <c r="B62" s="7" t="s">
        <v>42</v>
      </c>
      <c r="C62" s="8"/>
      <c r="D62" s="348"/>
      <c r="E62" s="348"/>
      <c r="F62" s="20"/>
      <c r="G62" s="348"/>
      <c r="H62" s="348"/>
      <c r="I62" s="348"/>
      <c r="J62" s="20"/>
      <c r="K62" s="348"/>
    </row>
    <row r="63" spans="1:11" ht="12" customHeight="1">
      <c r="A63" s="103"/>
      <c r="B63" s="8"/>
      <c r="C63" s="8" t="s">
        <v>43</v>
      </c>
      <c r="D63" s="348">
        <v>104275</v>
      </c>
      <c r="E63" s="348">
        <v>104275</v>
      </c>
      <c r="F63" s="20">
        <v>104275</v>
      </c>
      <c r="G63" s="348">
        <v>104275</v>
      </c>
      <c r="H63" s="348">
        <v>104275</v>
      </c>
      <c r="I63" s="348">
        <v>104275</v>
      </c>
      <c r="J63" s="20">
        <v>104275</v>
      </c>
      <c r="K63" s="348"/>
    </row>
    <row r="64" spans="1:11" ht="12" customHeight="1">
      <c r="A64" s="103"/>
      <c r="B64" s="8"/>
      <c r="C64" s="8" t="s">
        <v>173</v>
      </c>
      <c r="D64" s="348">
        <v>27263</v>
      </c>
      <c r="E64" s="348">
        <v>27263</v>
      </c>
      <c r="F64" s="20">
        <v>27264</v>
      </c>
      <c r="G64" s="348">
        <v>27379</v>
      </c>
      <c r="H64" s="348">
        <v>27379</v>
      </c>
      <c r="I64" s="348">
        <v>27379</v>
      </c>
      <c r="J64" s="20">
        <v>27379</v>
      </c>
      <c r="K64" s="348"/>
    </row>
    <row r="65" spans="1:11" ht="12" customHeight="1">
      <c r="A65" s="103"/>
      <c r="B65" s="8"/>
      <c r="C65" s="8" t="s">
        <v>107</v>
      </c>
      <c r="D65" s="348">
        <v>-3991</v>
      </c>
      <c r="E65" s="348">
        <v>-3991</v>
      </c>
      <c r="F65" s="20">
        <v>-3991</v>
      </c>
      <c r="G65" s="348">
        <v>-3991</v>
      </c>
      <c r="H65" s="348">
        <v>-3991</v>
      </c>
      <c r="I65" s="348">
        <v>-9209</v>
      </c>
      <c r="J65" s="20">
        <v>-9209</v>
      </c>
      <c r="K65" s="348"/>
    </row>
    <row r="66" spans="1:11" ht="12" customHeight="1">
      <c r="A66" s="103"/>
      <c r="B66" s="8"/>
      <c r="C66" s="8" t="s">
        <v>44</v>
      </c>
      <c r="D66" s="348">
        <v>432407</v>
      </c>
      <c r="E66" s="348">
        <v>419727</v>
      </c>
      <c r="F66" s="20">
        <v>431558</v>
      </c>
      <c r="G66" s="348">
        <v>444278</v>
      </c>
      <c r="H66" s="348">
        <v>442685</v>
      </c>
      <c r="I66" s="348">
        <v>432373</v>
      </c>
      <c r="J66" s="20">
        <v>450977</v>
      </c>
      <c r="K66" s="348"/>
    </row>
    <row r="67" spans="1:11" ht="12" customHeight="1">
      <c r="A67" s="104"/>
      <c r="B67" s="9"/>
      <c r="C67" s="9" t="s">
        <v>45</v>
      </c>
      <c r="D67" s="349">
        <v>23438</v>
      </c>
      <c r="E67" s="349">
        <v>23832</v>
      </c>
      <c r="F67" s="105">
        <v>25672</v>
      </c>
      <c r="G67" s="349">
        <v>25047</v>
      </c>
      <c r="H67" s="349">
        <v>29408</v>
      </c>
      <c r="I67" s="349">
        <v>28981</v>
      </c>
      <c r="J67" s="105">
        <v>30291</v>
      </c>
      <c r="K67" s="349"/>
    </row>
    <row r="68" spans="1:11" ht="12" customHeight="1">
      <c r="A68" s="103"/>
      <c r="B68" s="7" t="s">
        <v>46</v>
      </c>
      <c r="C68" s="8"/>
      <c r="D68" s="348">
        <f>SUM(D63:D67)</f>
        <v>583392</v>
      </c>
      <c r="E68" s="348">
        <v>571106</v>
      </c>
      <c r="F68" s="20">
        <v>584778</v>
      </c>
      <c r="G68" s="348">
        <f>SUM(G63:G67)</f>
        <v>596988</v>
      </c>
      <c r="H68" s="348">
        <f>SUM(H63:H67)</f>
        <v>599756</v>
      </c>
      <c r="I68" s="348">
        <f>SUM(I63:I67)</f>
        <v>583799</v>
      </c>
      <c r="J68" s="20">
        <f>SUM(J63:J67)</f>
        <v>603713</v>
      </c>
      <c r="K68" s="348"/>
    </row>
    <row r="69" spans="1:11" ht="12" customHeight="1">
      <c r="A69" s="104"/>
      <c r="B69" s="10" t="s">
        <v>12</v>
      </c>
      <c r="C69" s="10"/>
      <c r="D69" s="349">
        <v>35212</v>
      </c>
      <c r="E69" s="349">
        <v>32877</v>
      </c>
      <c r="F69" s="105">
        <v>35391</v>
      </c>
      <c r="G69" s="349">
        <v>35166</v>
      </c>
      <c r="H69" s="349">
        <v>38889</v>
      </c>
      <c r="I69" s="349">
        <v>35813</v>
      </c>
      <c r="J69" s="105">
        <v>37797</v>
      </c>
      <c r="K69" s="349"/>
    </row>
    <row r="70" spans="1:11" ht="12" customHeight="1">
      <c r="A70" s="110" t="s">
        <v>47</v>
      </c>
      <c r="B70" s="84"/>
      <c r="C70" s="83"/>
      <c r="D70" s="21">
        <f>SUM(D68:D69)</f>
        <v>618604</v>
      </c>
      <c r="E70" s="21">
        <v>603983</v>
      </c>
      <c r="F70" s="21">
        <v>620169</v>
      </c>
      <c r="G70" s="21">
        <f>SUM(G68:G69)</f>
        <v>632154</v>
      </c>
      <c r="H70" s="21">
        <f>SUM(H68:H69)</f>
        <v>638645</v>
      </c>
      <c r="I70" s="21">
        <f>SUM(I68:I69)</f>
        <v>619612</v>
      </c>
      <c r="J70" s="21">
        <f>SUM(J68:J69)</f>
        <v>641510</v>
      </c>
      <c r="K70" s="21"/>
    </row>
    <row r="71" spans="1:11" ht="12" customHeight="1">
      <c r="A71" s="103"/>
      <c r="B71" s="8"/>
      <c r="C71" s="8"/>
      <c r="D71" s="348"/>
      <c r="E71" s="348"/>
      <c r="F71" s="20"/>
      <c r="G71" s="348"/>
      <c r="H71" s="348"/>
      <c r="I71" s="348"/>
      <c r="J71" s="20"/>
      <c r="K71" s="348"/>
    </row>
    <row r="72" spans="1:11" ht="12" customHeight="1" thickBot="1">
      <c r="A72" s="107" t="s">
        <v>48</v>
      </c>
      <c r="B72" s="13"/>
      <c r="C72" s="13"/>
      <c r="D72" s="23">
        <f>SUM(D58+D70)</f>
        <v>1232356</v>
      </c>
      <c r="E72" s="23">
        <v>1221412</v>
      </c>
      <c r="F72" s="23">
        <v>1219892</v>
      </c>
      <c r="G72" s="23">
        <f>SUM(G58+G70)</f>
        <v>1228870</v>
      </c>
      <c r="H72" s="23">
        <f>SUM(H58+H70)</f>
        <v>1223074</v>
      </c>
      <c r="I72" s="23">
        <f>SUM(I58+I70)</f>
        <v>1295881</v>
      </c>
      <c r="J72" s="23">
        <f>SUM(J58+J70)</f>
        <v>1301517</v>
      </c>
      <c r="K72" s="23"/>
    </row>
    <row r="73" spans="1:11" ht="14" thickTop="1"/>
    <row r="74" spans="1:11" ht="13.5" customHeight="1">
      <c r="A74" s="11"/>
    </row>
    <row r="76" spans="1:11" ht="13">
      <c r="A76" s="429"/>
      <c r="B76" s="429"/>
      <c r="C76" s="429"/>
    </row>
    <row r="77" spans="1:11" ht="13">
      <c r="A77" s="429"/>
      <c r="B77" s="429"/>
      <c r="C77" s="429"/>
    </row>
    <row r="78" spans="1:11" ht="13">
      <c r="A78" s="429"/>
      <c r="B78" s="429"/>
      <c r="C78" s="429"/>
    </row>
    <row r="79" spans="1:11" ht="13">
      <c r="A79" s="429"/>
      <c r="B79" s="429"/>
      <c r="C79" s="429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zoomScaleNormal="100" zoomScaleSheetLayoutView="5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M36" sqref="M36"/>
    </sheetView>
  </sheetViews>
  <sheetFormatPr defaultColWidth="12.54296875" defaultRowHeight="12" customHeight="1"/>
  <cols>
    <col min="1" max="2" width="3.54296875" style="15" customWidth="1"/>
    <col min="3" max="3" width="56" style="15" customWidth="1"/>
    <col min="4" max="5" width="12.54296875" style="2" customWidth="1"/>
    <col min="6" max="16384" width="12.54296875" style="2"/>
  </cols>
  <sheetData>
    <row r="1" spans="1:11" ht="12" customHeight="1">
      <c r="A1" s="248" t="s">
        <v>0</v>
      </c>
      <c r="B1" s="243"/>
      <c r="C1" s="244"/>
      <c r="D1" s="436">
        <v>2019</v>
      </c>
      <c r="E1" s="431"/>
      <c r="F1" s="431"/>
      <c r="G1" s="432"/>
      <c r="H1" s="436">
        <v>2020</v>
      </c>
      <c r="I1" s="431"/>
      <c r="J1" s="431"/>
      <c r="K1" s="432"/>
    </row>
    <row r="2" spans="1:11" ht="12" customHeight="1" thickBot="1">
      <c r="A2" s="249" t="s">
        <v>49</v>
      </c>
      <c r="B2" s="14"/>
      <c r="C2" s="245"/>
      <c r="D2" s="433"/>
      <c r="E2" s="434"/>
      <c r="F2" s="434"/>
      <c r="G2" s="435"/>
      <c r="H2" s="433"/>
      <c r="I2" s="434"/>
      <c r="J2" s="434"/>
      <c r="K2" s="435"/>
    </row>
    <row r="3" spans="1:11" ht="12" customHeight="1" thickBot="1">
      <c r="A3" s="246" t="s">
        <v>5</v>
      </c>
      <c r="B3" s="246"/>
      <c r="C3" s="247"/>
      <c r="D3" s="44" t="s">
        <v>122</v>
      </c>
      <c r="E3" s="44" t="s">
        <v>2</v>
      </c>
      <c r="F3" s="240" t="s">
        <v>184</v>
      </c>
      <c r="G3" s="44" t="s">
        <v>161</v>
      </c>
      <c r="H3" s="44" t="s">
        <v>122</v>
      </c>
      <c r="I3" s="44" t="s">
        <v>2</v>
      </c>
      <c r="J3" s="240" t="s">
        <v>184</v>
      </c>
      <c r="K3" s="44" t="s">
        <v>161</v>
      </c>
    </row>
    <row r="4" spans="1:11" ht="12" customHeight="1">
      <c r="C4" s="250"/>
      <c r="D4" s="351"/>
      <c r="E4" s="351"/>
      <c r="F4" s="227"/>
      <c r="G4" s="351"/>
      <c r="H4" s="351"/>
      <c r="I4" s="351"/>
      <c r="J4" s="227"/>
      <c r="K4" s="351"/>
    </row>
    <row r="5" spans="1:11" ht="12" customHeight="1">
      <c r="A5" s="251" t="s">
        <v>50</v>
      </c>
      <c r="C5" s="250"/>
      <c r="D5" s="351"/>
      <c r="E5" s="351"/>
      <c r="F5" s="227"/>
      <c r="G5" s="351"/>
      <c r="H5" s="351"/>
      <c r="I5" s="351"/>
      <c r="J5" s="227"/>
      <c r="K5" s="351"/>
    </row>
    <row r="6" spans="1:11" ht="12" customHeight="1">
      <c r="C6" s="250"/>
      <c r="D6" s="351"/>
      <c r="E6" s="351"/>
      <c r="F6" s="227"/>
      <c r="G6" s="351"/>
      <c r="H6" s="351"/>
      <c r="I6" s="351"/>
      <c r="J6" s="227"/>
      <c r="K6" s="351"/>
    </row>
    <row r="7" spans="1:11" ht="12" customHeight="1">
      <c r="C7" s="252" t="s">
        <v>11</v>
      </c>
      <c r="D7" s="307">
        <v>3982</v>
      </c>
      <c r="E7" s="307">
        <v>18483</v>
      </c>
      <c r="F7" s="228">
        <v>31527</v>
      </c>
      <c r="G7" s="307">
        <v>44512</v>
      </c>
      <c r="H7" s="307">
        <v>-812</v>
      </c>
      <c r="I7" s="307">
        <v>10669</v>
      </c>
      <c r="J7" s="228">
        <v>30352</v>
      </c>
      <c r="K7" s="307"/>
    </row>
    <row r="8" spans="1:11" ht="12" customHeight="1">
      <c r="C8" s="252" t="s">
        <v>142</v>
      </c>
      <c r="D8" s="307">
        <v>33786</v>
      </c>
      <c r="E8" s="307">
        <v>65943</v>
      </c>
      <c r="F8" s="228">
        <v>99726</v>
      </c>
      <c r="G8" s="307">
        <v>137382</v>
      </c>
      <c r="H8" s="307">
        <v>33678</v>
      </c>
      <c r="I8" s="307">
        <v>69020</v>
      </c>
      <c r="J8" s="228">
        <v>104372</v>
      </c>
      <c r="K8" s="307"/>
    </row>
    <row r="9" spans="1:11" ht="12" customHeight="1">
      <c r="C9" s="253" t="s">
        <v>51</v>
      </c>
      <c r="D9" s="307">
        <v>3079</v>
      </c>
      <c r="E9" s="307">
        <v>6936</v>
      </c>
      <c r="F9" s="228">
        <v>10831</v>
      </c>
      <c r="G9" s="307">
        <v>14633</v>
      </c>
      <c r="H9" s="307">
        <v>2500</v>
      </c>
      <c r="I9" s="307">
        <v>6358</v>
      </c>
      <c r="J9" s="228">
        <v>10859</v>
      </c>
      <c r="K9" s="307"/>
    </row>
    <row r="10" spans="1:11" ht="12" customHeight="1">
      <c r="C10" s="252" t="s">
        <v>10</v>
      </c>
      <c r="D10" s="307">
        <v>5625</v>
      </c>
      <c r="E10" s="307">
        <v>12156</v>
      </c>
      <c r="F10" s="228">
        <v>21023</v>
      </c>
      <c r="G10" s="307">
        <v>24125</v>
      </c>
      <c r="H10" s="307">
        <v>10969</v>
      </c>
      <c r="I10" s="307">
        <v>16415</v>
      </c>
      <c r="J10" s="228">
        <v>17616</v>
      </c>
      <c r="K10" s="307"/>
    </row>
    <row r="11" spans="1:11" ht="12" customHeight="1">
      <c r="C11" s="252" t="s">
        <v>185</v>
      </c>
      <c r="D11" s="307">
        <v>-100</v>
      </c>
      <c r="E11" s="307">
        <v>-215</v>
      </c>
      <c r="F11" s="228">
        <v>-178</v>
      </c>
      <c r="G11" s="307">
        <v>-90</v>
      </c>
      <c r="H11" s="307">
        <v>66</v>
      </c>
      <c r="I11" s="307">
        <v>66</v>
      </c>
      <c r="J11" s="228">
        <v>66</v>
      </c>
      <c r="K11" s="307"/>
    </row>
    <row r="12" spans="1:11" ht="12" customHeight="1">
      <c r="C12" s="252" t="s">
        <v>101</v>
      </c>
      <c r="D12" s="307">
        <v>10731</v>
      </c>
      <c r="E12" s="307">
        <v>8552</v>
      </c>
      <c r="F12" s="228">
        <v>12515</v>
      </c>
      <c r="G12" s="307">
        <v>-392</v>
      </c>
      <c r="H12" s="307">
        <v>15527</v>
      </c>
      <c r="I12" s="307">
        <v>28452</v>
      </c>
      <c r="J12" s="228">
        <v>26579</v>
      </c>
      <c r="K12" s="307"/>
    </row>
    <row r="13" spans="1:11" ht="12" customHeight="1">
      <c r="C13" s="252" t="s">
        <v>181</v>
      </c>
      <c r="D13" s="307">
        <v>865</v>
      </c>
      <c r="E13" s="307">
        <v>-1425</v>
      </c>
      <c r="F13" s="228">
        <v>-1375</v>
      </c>
      <c r="G13" s="307">
        <v>150</v>
      </c>
      <c r="H13" s="307">
        <v>64</v>
      </c>
      <c r="I13" s="307">
        <v>-1290</v>
      </c>
      <c r="J13" s="228">
        <v>204</v>
      </c>
      <c r="K13" s="307"/>
    </row>
    <row r="14" spans="1:11" ht="12" customHeight="1">
      <c r="C14" s="252" t="s">
        <v>102</v>
      </c>
      <c r="D14" s="307">
        <v>-48559</v>
      </c>
      <c r="E14" s="307">
        <v>-50810</v>
      </c>
      <c r="F14" s="228">
        <v>-52125</v>
      </c>
      <c r="G14" s="307">
        <v>-20107</v>
      </c>
      <c r="H14" s="307">
        <v>-36304</v>
      </c>
      <c r="I14" s="307">
        <v>-43778</v>
      </c>
      <c r="J14" s="228">
        <v>-33807</v>
      </c>
      <c r="K14" s="307"/>
    </row>
    <row r="15" spans="1:11" ht="12" customHeight="1">
      <c r="C15" s="252" t="s">
        <v>186</v>
      </c>
      <c r="D15" s="307">
        <v>-4187</v>
      </c>
      <c r="E15" s="307">
        <v>-5317</v>
      </c>
      <c r="F15" s="228">
        <v>-10818</v>
      </c>
      <c r="G15" s="307">
        <v>-12560</v>
      </c>
      <c r="H15" s="307">
        <v>-5142</v>
      </c>
      <c r="I15" s="307">
        <v>-6451</v>
      </c>
      <c r="J15" s="228">
        <v>-11572</v>
      </c>
      <c r="K15" s="307"/>
    </row>
    <row r="16" spans="1:11" ht="12" customHeight="1">
      <c r="C16" s="253" t="s">
        <v>52</v>
      </c>
      <c r="D16" s="307">
        <v>-7298</v>
      </c>
      <c r="E16" s="307">
        <v>-11126</v>
      </c>
      <c r="F16" s="228">
        <f>-17415+442</f>
        <v>-16973</v>
      </c>
      <c r="G16" s="307">
        <f>SUM(-22931+442)</f>
        <v>-22489</v>
      </c>
      <c r="H16" s="307">
        <v>-5740</v>
      </c>
      <c r="I16" s="307">
        <f>SUM(51-9888)</f>
        <v>-9837</v>
      </c>
      <c r="J16" s="228">
        <f>SUM(51-16025)</f>
        <v>-15974</v>
      </c>
      <c r="K16" s="307"/>
    </row>
    <row r="17" spans="1:11" ht="12" customHeight="1">
      <c r="C17" s="252" t="s">
        <v>53</v>
      </c>
      <c r="D17" s="307">
        <v>86</v>
      </c>
      <c r="E17" s="307">
        <v>187</v>
      </c>
      <c r="F17" s="228">
        <v>270</v>
      </c>
      <c r="G17" s="307">
        <v>353</v>
      </c>
      <c r="H17" s="307">
        <v>67</v>
      </c>
      <c r="I17" s="307">
        <v>134</v>
      </c>
      <c r="J17" s="228">
        <v>192</v>
      </c>
      <c r="K17" s="307"/>
    </row>
    <row r="18" spans="1:11" ht="12" customHeight="1">
      <c r="A18" s="24"/>
      <c r="B18" s="223"/>
      <c r="C18" s="254" t="s">
        <v>54</v>
      </c>
      <c r="D18" s="307">
        <v>494</v>
      </c>
      <c r="E18" s="307">
        <v>-514</v>
      </c>
      <c r="F18" s="228">
        <v>-1014</v>
      </c>
      <c r="G18" s="307">
        <v>-3149</v>
      </c>
      <c r="H18" s="307">
        <v>-2159</v>
      </c>
      <c r="I18" s="307">
        <v>-2054</v>
      </c>
      <c r="J18" s="228">
        <v>-2072</v>
      </c>
      <c r="K18" s="307"/>
    </row>
    <row r="19" spans="1:11" ht="12" customHeight="1">
      <c r="A19" s="16"/>
      <c r="B19" s="292" t="s">
        <v>55</v>
      </c>
      <c r="C19" s="255"/>
      <c r="D19" s="291">
        <f t="shared" ref="D19:G19" si="0">SUM(D7:D18)</f>
        <v>-1496</v>
      </c>
      <c r="E19" s="291">
        <f t="shared" si="0"/>
        <v>42850</v>
      </c>
      <c r="F19" s="291">
        <f t="shared" si="0"/>
        <v>93409</v>
      </c>
      <c r="G19" s="291">
        <f t="shared" si="0"/>
        <v>162368</v>
      </c>
      <c r="H19" s="291">
        <f>SUM(H7:H18)</f>
        <v>12714</v>
      </c>
      <c r="I19" s="291">
        <f>SUM(I7:I18)</f>
        <v>67704</v>
      </c>
      <c r="J19" s="291">
        <f>SUM(J7:J18)</f>
        <v>126815</v>
      </c>
      <c r="K19" s="291"/>
    </row>
    <row r="20" spans="1:11" ht="12" customHeight="1">
      <c r="B20" s="160"/>
      <c r="C20" s="256"/>
      <c r="D20" s="352"/>
      <c r="E20" s="352"/>
      <c r="F20" s="228"/>
      <c r="G20" s="352"/>
      <c r="H20" s="352"/>
      <c r="I20" s="352"/>
      <c r="J20" s="228"/>
      <c r="K20" s="352"/>
    </row>
    <row r="21" spans="1:11" ht="12" customHeight="1">
      <c r="A21" s="251" t="s">
        <v>56</v>
      </c>
      <c r="C21" s="252"/>
      <c r="D21" s="352"/>
      <c r="E21" s="352"/>
      <c r="F21" s="228"/>
      <c r="G21" s="352"/>
      <c r="H21" s="352"/>
      <c r="I21" s="352"/>
      <c r="J21" s="228"/>
      <c r="K21" s="352"/>
    </row>
    <row r="22" spans="1:11" ht="12" customHeight="1">
      <c r="C22" s="250"/>
      <c r="D22" s="352"/>
      <c r="E22" s="352"/>
      <c r="F22" s="355"/>
      <c r="G22" s="352"/>
      <c r="H22" s="352"/>
      <c r="I22" s="352"/>
      <c r="J22" s="355"/>
      <c r="K22" s="352"/>
    </row>
    <row r="23" spans="1:11" ht="12" customHeight="1">
      <c r="C23" s="252" t="s">
        <v>194</v>
      </c>
      <c r="D23" s="307">
        <v>-22591</v>
      </c>
      <c r="E23" s="307">
        <v>-46613</v>
      </c>
      <c r="F23" s="228">
        <v>-76489</v>
      </c>
      <c r="G23" s="307">
        <v>-112520</v>
      </c>
      <c r="H23" s="307">
        <v>-23575</v>
      </c>
      <c r="I23" s="307">
        <v>-146640</v>
      </c>
      <c r="J23" s="228">
        <v>-178861</v>
      </c>
      <c r="K23" s="307"/>
    </row>
    <row r="24" spans="1:11" ht="12" customHeight="1">
      <c r="C24" s="252" t="s">
        <v>57</v>
      </c>
      <c r="D24" s="307">
        <v>-1462</v>
      </c>
      <c r="E24" s="307">
        <v>1574</v>
      </c>
      <c r="F24" s="228">
        <v>9901</v>
      </c>
      <c r="G24" s="307">
        <v>14863</v>
      </c>
      <c r="H24" s="307">
        <v>-2198</v>
      </c>
      <c r="I24" s="307">
        <v>39418</v>
      </c>
      <c r="J24" s="228">
        <v>46903</v>
      </c>
      <c r="K24" s="307"/>
    </row>
    <row r="25" spans="1:11" ht="12" customHeight="1">
      <c r="C25" s="252" t="s">
        <v>58</v>
      </c>
      <c r="D25" s="307">
        <v>-742</v>
      </c>
      <c r="E25" s="307">
        <v>-972</v>
      </c>
      <c r="F25" s="228">
        <v>-1262</v>
      </c>
      <c r="G25" s="307">
        <v>-1447</v>
      </c>
      <c r="H25" s="307">
        <v>-194</v>
      </c>
      <c r="I25" s="307">
        <v>-323</v>
      </c>
      <c r="J25" s="228">
        <v>-567</v>
      </c>
      <c r="K25" s="307"/>
    </row>
    <row r="26" spans="1:11" ht="12" customHeight="1">
      <c r="C26" s="250" t="s">
        <v>59</v>
      </c>
      <c r="D26" s="307">
        <v>0</v>
      </c>
      <c r="E26" s="307">
        <v>0</v>
      </c>
      <c r="F26" s="228">
        <v>0</v>
      </c>
      <c r="G26" s="307">
        <v>0</v>
      </c>
      <c r="H26" s="307">
        <v>0</v>
      </c>
      <c r="I26" s="307">
        <v>0</v>
      </c>
      <c r="J26" s="228">
        <v>0</v>
      </c>
      <c r="K26" s="307"/>
    </row>
    <row r="27" spans="1:11" ht="12" customHeight="1">
      <c r="C27" s="252" t="s">
        <v>60</v>
      </c>
      <c r="D27" s="307">
        <v>-2742</v>
      </c>
      <c r="E27" s="307">
        <v>-1701</v>
      </c>
      <c r="F27" s="228">
        <v>4294</v>
      </c>
      <c r="G27" s="307">
        <v>4816</v>
      </c>
      <c r="H27" s="307">
        <v>-984</v>
      </c>
      <c r="I27" s="307">
        <v>-2075</v>
      </c>
      <c r="J27" s="228">
        <v>-199</v>
      </c>
      <c r="K27" s="307"/>
    </row>
    <row r="28" spans="1:11" ht="12" customHeight="1">
      <c r="C28" s="252" t="s">
        <v>61</v>
      </c>
      <c r="D28" s="307">
        <v>0</v>
      </c>
      <c r="E28" s="307">
        <v>0</v>
      </c>
      <c r="F28" s="228">
        <v>0</v>
      </c>
      <c r="G28" s="307">
        <v>0</v>
      </c>
      <c r="H28" s="307">
        <v>0</v>
      </c>
      <c r="I28" s="307">
        <v>0</v>
      </c>
      <c r="J28" s="228">
        <v>0</v>
      </c>
      <c r="K28" s="307"/>
    </row>
    <row r="29" spans="1:11" ht="12" customHeight="1">
      <c r="C29" s="252" t="s">
        <v>62</v>
      </c>
      <c r="D29" s="307">
        <v>3810</v>
      </c>
      <c r="E29" s="307">
        <v>4038</v>
      </c>
      <c r="F29" s="228">
        <v>4693</v>
      </c>
      <c r="G29" s="307">
        <v>9352</v>
      </c>
      <c r="H29" s="307">
        <v>256</v>
      </c>
      <c r="I29" s="307">
        <v>594</v>
      </c>
      <c r="J29" s="228">
        <v>1407</v>
      </c>
      <c r="K29" s="307"/>
    </row>
    <row r="30" spans="1:11" ht="12" customHeight="1">
      <c r="A30" s="24"/>
      <c r="B30" s="24"/>
      <c r="C30" s="257" t="s">
        <v>127</v>
      </c>
      <c r="D30" s="353">
        <v>0</v>
      </c>
      <c r="E30" s="353">
        <v>0</v>
      </c>
      <c r="F30" s="229">
        <v>0</v>
      </c>
      <c r="G30" s="353">
        <v>0</v>
      </c>
      <c r="H30" s="353">
        <v>0</v>
      </c>
      <c r="I30" s="353">
        <v>0</v>
      </c>
      <c r="J30" s="229">
        <v>0</v>
      </c>
      <c r="K30" s="353"/>
    </row>
    <row r="31" spans="1:11" ht="12" customHeight="1">
      <c r="A31" s="16"/>
      <c r="B31" s="195" t="s">
        <v>174</v>
      </c>
      <c r="C31" s="255"/>
      <c r="D31" s="25">
        <f>SUM(D23:D30)</f>
        <v>-23727</v>
      </c>
      <c r="E31" s="25">
        <v>-43674</v>
      </c>
      <c r="F31" s="25">
        <v>-58863</v>
      </c>
      <c r="G31" s="25">
        <f>SUM(G23:G30)</f>
        <v>-84936</v>
      </c>
      <c r="H31" s="25">
        <f>SUM(H23:H30)</f>
        <v>-26695</v>
      </c>
      <c r="I31" s="25">
        <f>SUM(I23:I30)</f>
        <v>-109026</v>
      </c>
      <c r="J31" s="25">
        <f>SUM(J23:J30)</f>
        <v>-131317</v>
      </c>
      <c r="K31" s="25"/>
    </row>
    <row r="32" spans="1:11" ht="12" customHeight="1">
      <c r="B32" s="160"/>
      <c r="C32" s="256"/>
      <c r="D32" s="352"/>
      <c r="E32" s="352"/>
      <c r="F32" s="228"/>
      <c r="G32" s="352"/>
      <c r="H32" s="352"/>
      <c r="I32" s="352"/>
      <c r="J32" s="228"/>
      <c r="K32" s="352"/>
    </row>
    <row r="33" spans="1:11" ht="12" customHeight="1">
      <c r="A33" s="251" t="s">
        <v>63</v>
      </c>
      <c r="C33" s="252"/>
      <c r="D33" s="352"/>
      <c r="E33" s="352"/>
      <c r="F33" s="228"/>
      <c r="G33" s="352"/>
      <c r="H33" s="352"/>
      <c r="I33" s="352"/>
      <c r="J33" s="228"/>
      <c r="K33" s="352"/>
    </row>
    <row r="34" spans="1:11" ht="12" customHeight="1">
      <c r="C34" s="252"/>
      <c r="D34" s="352"/>
      <c r="E34" s="352"/>
      <c r="F34" s="228"/>
      <c r="G34" s="352"/>
      <c r="H34" s="352"/>
      <c r="I34" s="352"/>
      <c r="J34" s="228"/>
      <c r="K34" s="352"/>
    </row>
    <row r="35" spans="1:11" ht="12" customHeight="1">
      <c r="C35" s="258" t="s">
        <v>64</v>
      </c>
      <c r="D35" s="307">
        <v>0</v>
      </c>
      <c r="E35" s="307">
        <v>-26083</v>
      </c>
      <c r="F35" s="228">
        <v>-29723</v>
      </c>
      <c r="G35" s="307">
        <v>-29725</v>
      </c>
      <c r="H35" s="307">
        <v>-1</v>
      </c>
      <c r="I35" s="307">
        <v>-21048</v>
      </c>
      <c r="J35" s="228">
        <v>-24515</v>
      </c>
      <c r="K35" s="307"/>
    </row>
    <row r="36" spans="1:11" ht="12" customHeight="1">
      <c r="C36" s="259" t="s">
        <v>187</v>
      </c>
      <c r="D36" s="307">
        <v>30687</v>
      </c>
      <c r="E36" s="307">
        <v>35053</v>
      </c>
      <c r="F36" s="228">
        <v>10517</v>
      </c>
      <c r="G36" s="307">
        <v>-23151</v>
      </c>
      <c r="H36" s="307">
        <v>18576</v>
      </c>
      <c r="I36" s="307">
        <v>79937</v>
      </c>
      <c r="J36" s="228">
        <v>48139</v>
      </c>
      <c r="K36" s="307"/>
    </row>
    <row r="37" spans="1:11" ht="12" customHeight="1">
      <c r="C37" s="259" t="s">
        <v>115</v>
      </c>
      <c r="D37" s="307">
        <v>-3399</v>
      </c>
      <c r="E37" s="307">
        <v>-8014</v>
      </c>
      <c r="F37" s="228">
        <v>-13373</v>
      </c>
      <c r="G37" s="307">
        <v>-18560</v>
      </c>
      <c r="H37" s="307">
        <v>-5344</v>
      </c>
      <c r="I37" s="307">
        <v>-11575</v>
      </c>
      <c r="J37" s="228">
        <v>-17066</v>
      </c>
      <c r="K37" s="307"/>
    </row>
    <row r="38" spans="1:11" ht="12" customHeight="1">
      <c r="A38" s="24"/>
      <c r="B38" s="24"/>
      <c r="C38" s="257" t="s">
        <v>158</v>
      </c>
      <c r="D38" s="353">
        <v>0</v>
      </c>
      <c r="E38" s="353">
        <v>0</v>
      </c>
      <c r="F38" s="229">
        <v>0</v>
      </c>
      <c r="G38" s="353">
        <v>0</v>
      </c>
      <c r="H38" s="353">
        <v>0</v>
      </c>
      <c r="I38" s="353">
        <v>-5218</v>
      </c>
      <c r="J38" s="229">
        <v>-5218</v>
      </c>
      <c r="K38" s="353"/>
    </row>
    <row r="39" spans="1:11" ht="12" customHeight="1">
      <c r="A39" s="16"/>
      <c r="B39" s="195" t="s">
        <v>65</v>
      </c>
      <c r="C39" s="260"/>
      <c r="D39" s="25">
        <f t="shared" ref="D39:H39" si="1">SUM(D35:D38)</f>
        <v>27288</v>
      </c>
      <c r="E39" s="25">
        <f t="shared" si="1"/>
        <v>956</v>
      </c>
      <c r="F39" s="25">
        <v>-32579</v>
      </c>
      <c r="G39" s="25">
        <f t="shared" si="1"/>
        <v>-71436</v>
      </c>
      <c r="H39" s="25">
        <f t="shared" si="1"/>
        <v>13231</v>
      </c>
      <c r="I39" s="25">
        <f>SUM(I35:I38)</f>
        <v>42096</v>
      </c>
      <c r="J39" s="25">
        <f>SUM(J35:J38)</f>
        <v>1340</v>
      </c>
      <c r="K39" s="25"/>
    </row>
    <row r="40" spans="1:11" ht="12" customHeight="1">
      <c r="B40" s="160"/>
      <c r="C40" s="252"/>
      <c r="D40" s="352"/>
      <c r="E40" s="352"/>
      <c r="F40" s="228"/>
      <c r="G40" s="352"/>
      <c r="H40" s="352"/>
      <c r="I40" s="352"/>
      <c r="J40" s="228"/>
      <c r="K40" s="352"/>
    </row>
    <row r="41" spans="1:11" ht="12" customHeight="1">
      <c r="B41" s="261" t="s">
        <v>66</v>
      </c>
      <c r="C41" s="262"/>
      <c r="D41" s="307">
        <v>-19</v>
      </c>
      <c r="E41" s="307">
        <v>11</v>
      </c>
      <c r="F41" s="228">
        <v>155</v>
      </c>
      <c r="G41" s="307">
        <v>198</v>
      </c>
      <c r="H41" s="307">
        <v>752</v>
      </c>
      <c r="I41" s="307">
        <v>804</v>
      </c>
      <c r="J41" s="228">
        <v>858</v>
      </c>
      <c r="K41" s="307"/>
    </row>
    <row r="42" spans="1:11" ht="12" customHeight="1">
      <c r="B42" s="194"/>
      <c r="C42" s="263"/>
      <c r="D42" s="352"/>
      <c r="E42" s="352"/>
      <c r="F42" s="356"/>
      <c r="G42" s="352"/>
      <c r="H42" s="352"/>
      <c r="I42" s="352"/>
      <c r="J42" s="356"/>
      <c r="K42" s="352"/>
    </row>
    <row r="43" spans="1:11" ht="12" customHeight="1">
      <c r="A43" s="16"/>
      <c r="B43" s="46" t="s">
        <v>67</v>
      </c>
      <c r="C43" s="260"/>
      <c r="D43" s="25">
        <v>2046</v>
      </c>
      <c r="E43" s="25">
        <v>143</v>
      </c>
      <c r="F43" s="25">
        <v>2122</v>
      </c>
      <c r="G43" s="25">
        <v>6194</v>
      </c>
      <c r="H43" s="25">
        <f>SUM(H46-H45)</f>
        <v>2</v>
      </c>
      <c r="I43" s="25">
        <f>SUM(I46-I45)</f>
        <v>1578</v>
      </c>
      <c r="J43" s="25">
        <f>SUM(J46-J45)</f>
        <v>-2304</v>
      </c>
      <c r="K43" s="25"/>
    </row>
    <row r="44" spans="1:11" ht="12" customHeight="1">
      <c r="C44" s="250"/>
      <c r="D44" s="352"/>
      <c r="E44" s="352"/>
      <c r="F44" s="228"/>
      <c r="G44" s="352"/>
      <c r="H44" s="352"/>
      <c r="I44" s="352"/>
      <c r="J44" s="228"/>
      <c r="K44" s="352"/>
    </row>
    <row r="45" spans="1:11" ht="12" customHeight="1">
      <c r="C45" s="252" t="s">
        <v>68</v>
      </c>
      <c r="D45" s="307">
        <v>7204</v>
      </c>
      <c r="E45" s="307">
        <v>7204</v>
      </c>
      <c r="F45" s="228">
        <v>7204</v>
      </c>
      <c r="G45" s="307">
        <v>7204</v>
      </c>
      <c r="H45" s="307">
        <v>13398</v>
      </c>
      <c r="I45" s="307">
        <v>13398</v>
      </c>
      <c r="J45" s="228">
        <v>13398</v>
      </c>
      <c r="K45" s="307"/>
    </row>
    <row r="46" spans="1:11" ht="12" customHeight="1" thickBot="1">
      <c r="A46" s="202"/>
      <c r="B46" s="201"/>
      <c r="C46" s="264" t="s">
        <v>69</v>
      </c>
      <c r="D46" s="354">
        <v>9250</v>
      </c>
      <c r="E46" s="354">
        <v>7347</v>
      </c>
      <c r="F46" s="357">
        <v>9326</v>
      </c>
      <c r="G46" s="354">
        <v>13398</v>
      </c>
      <c r="H46" s="354">
        <v>13400</v>
      </c>
      <c r="I46" s="354">
        <v>14976</v>
      </c>
      <c r="J46" s="357">
        <v>11094</v>
      </c>
      <c r="K46" s="354"/>
    </row>
    <row r="47" spans="1:11" ht="12" customHeight="1">
      <c r="D47" s="89"/>
      <c r="F47" s="45"/>
    </row>
    <row r="48" spans="1:11" ht="12" customHeight="1">
      <c r="D48" s="89"/>
    </row>
    <row r="49" spans="1:4" ht="12" customHeight="1">
      <c r="A49" s="11"/>
      <c r="D49" s="89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8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Normal="100" zoomScaleSheetLayoutView="100" workbookViewId="0">
      <pane xSplit="3" ySplit="3" topLeftCell="D13" activePane="bottomRight" state="frozen"/>
      <selection activeCell="A38" sqref="A38"/>
      <selection pane="topRight" activeCell="A38" sqref="A38"/>
      <selection pane="bottomLeft" activeCell="A38" sqref="A38"/>
      <selection pane="bottomRight" activeCell="J28" sqref="J28"/>
    </sheetView>
  </sheetViews>
  <sheetFormatPr defaultColWidth="7.26953125" defaultRowHeight="13.5"/>
  <cols>
    <col min="1" max="2" width="3.453125" style="27" customWidth="1"/>
    <col min="3" max="3" width="42.81640625" style="27" customWidth="1"/>
    <col min="4" max="4" width="12.7265625" style="67" customWidth="1"/>
    <col min="5" max="7" width="12.7265625" style="27" customWidth="1"/>
    <col min="8" max="8" width="12.7265625" style="67" customWidth="1"/>
    <col min="9" max="11" width="12.7265625" style="27" customWidth="1"/>
    <col min="12" max="16384" width="7.26953125" style="67"/>
  </cols>
  <sheetData>
    <row r="1" spans="1:11" ht="12" customHeight="1">
      <c r="A1" s="94" t="s">
        <v>0</v>
      </c>
      <c r="B1" s="111"/>
      <c r="C1" s="112"/>
      <c r="D1" s="423" t="s">
        <v>200</v>
      </c>
      <c r="E1" s="424"/>
      <c r="F1" s="424"/>
      <c r="G1" s="425"/>
      <c r="H1" s="423" t="s">
        <v>217</v>
      </c>
      <c r="I1" s="424"/>
      <c r="J1" s="424"/>
      <c r="K1" s="425"/>
    </row>
    <row r="2" spans="1:11" ht="12" customHeight="1" thickBot="1">
      <c r="A2" s="113" t="s">
        <v>70</v>
      </c>
      <c r="B2" s="51"/>
      <c r="C2" s="68"/>
      <c r="D2" s="426"/>
      <c r="E2" s="427"/>
      <c r="F2" s="427"/>
      <c r="G2" s="428"/>
      <c r="H2" s="426"/>
      <c r="I2" s="427"/>
      <c r="J2" s="427"/>
      <c r="K2" s="428"/>
    </row>
    <row r="3" spans="1:11" ht="12" customHeight="1" thickBot="1">
      <c r="A3" s="114" t="s">
        <v>112</v>
      </c>
      <c r="B3" s="115"/>
      <c r="C3" s="116"/>
      <c r="D3" s="239" t="s">
        <v>108</v>
      </c>
      <c r="E3" s="239" t="s">
        <v>109</v>
      </c>
      <c r="F3" s="239" t="s">
        <v>110</v>
      </c>
      <c r="G3" s="231" t="s">
        <v>111</v>
      </c>
      <c r="H3" s="239" t="s">
        <v>108</v>
      </c>
      <c r="I3" s="239" t="s">
        <v>109</v>
      </c>
      <c r="J3" s="239" t="s">
        <v>110</v>
      </c>
      <c r="K3" s="231" t="s">
        <v>111</v>
      </c>
    </row>
    <row r="4" spans="1:11" ht="12" customHeight="1">
      <c r="A4" s="117"/>
      <c r="D4" s="358"/>
      <c r="E4" s="358"/>
      <c r="F4" s="365"/>
      <c r="G4" s="358"/>
      <c r="H4" s="358"/>
      <c r="I4" s="358"/>
      <c r="J4" s="365"/>
      <c r="K4" s="358"/>
    </row>
    <row r="5" spans="1:11" ht="12" customHeight="1">
      <c r="A5" s="118" t="s">
        <v>159</v>
      </c>
      <c r="B5" s="26"/>
      <c r="D5" s="359"/>
      <c r="E5" s="359"/>
      <c r="F5" s="366"/>
      <c r="G5" s="359"/>
      <c r="H5" s="359"/>
      <c r="I5" s="359"/>
      <c r="J5" s="366"/>
      <c r="K5" s="359"/>
    </row>
    <row r="6" spans="1:11" ht="12" customHeight="1">
      <c r="A6" s="119"/>
      <c r="C6" s="26"/>
      <c r="D6" s="358"/>
      <c r="E6" s="358"/>
      <c r="F6" s="365"/>
      <c r="G6" s="358"/>
      <c r="H6" s="358"/>
      <c r="I6" s="358"/>
      <c r="J6" s="365"/>
      <c r="K6" s="358"/>
    </row>
    <row r="7" spans="1:11" ht="12" customHeight="1">
      <c r="A7" s="120"/>
      <c r="B7" s="70"/>
      <c r="C7" s="69" t="s">
        <v>123</v>
      </c>
      <c r="D7" s="360">
        <v>30814</v>
      </c>
      <c r="E7" s="360">
        <v>31210</v>
      </c>
      <c r="F7" s="367">
        <v>30987</v>
      </c>
      <c r="G7" s="360">
        <v>30675</v>
      </c>
      <c r="H7" s="360">
        <v>29906</v>
      </c>
      <c r="I7" s="360">
        <f>SUM(27722+2116)</f>
        <v>29838</v>
      </c>
      <c r="J7" s="367">
        <f>SUM(27735+2062)</f>
        <v>29797</v>
      </c>
      <c r="K7" s="360"/>
    </row>
    <row r="8" spans="1:11" ht="12" customHeight="1">
      <c r="A8" s="120"/>
      <c r="B8" s="70"/>
      <c r="C8" s="69" t="s">
        <v>8</v>
      </c>
      <c r="D8" s="360">
        <v>24065</v>
      </c>
      <c r="E8" s="360">
        <v>25384</v>
      </c>
      <c r="F8" s="367">
        <v>26566</v>
      </c>
      <c r="G8" s="360">
        <v>26384</v>
      </c>
      <c r="H8" s="360">
        <f>SUM(22337+4790)</f>
        <v>27127</v>
      </c>
      <c r="I8" s="360">
        <f>SUM(22043+4653)</f>
        <v>26696</v>
      </c>
      <c r="J8" s="367">
        <f>SUM(24375+4860)</f>
        <v>29235</v>
      </c>
      <c r="K8" s="360"/>
    </row>
    <row r="9" spans="1:11" ht="12" customHeight="1">
      <c r="A9" s="120"/>
      <c r="B9" s="70"/>
      <c r="C9" s="69" t="s">
        <v>134</v>
      </c>
      <c r="D9" s="360">
        <v>19478</v>
      </c>
      <c r="E9" s="360">
        <v>17186</v>
      </c>
      <c r="F9" s="367">
        <v>19896</v>
      </c>
      <c r="G9" s="360">
        <v>25258</v>
      </c>
      <c r="H9" s="360">
        <v>19980</v>
      </c>
      <c r="I9" s="360">
        <v>18804</v>
      </c>
      <c r="J9" s="367">
        <v>21431</v>
      </c>
      <c r="K9" s="360"/>
    </row>
    <row r="10" spans="1:11" ht="12" customHeight="1">
      <c r="A10" s="117"/>
      <c r="C10" s="69" t="s">
        <v>126</v>
      </c>
      <c r="D10" s="361">
        <v>2422</v>
      </c>
      <c r="E10" s="361">
        <v>2740</v>
      </c>
      <c r="F10" s="367">
        <v>3195</v>
      </c>
      <c r="G10" s="361">
        <v>2743</v>
      </c>
      <c r="H10" s="361">
        <v>2413</v>
      </c>
      <c r="I10" s="361">
        <v>1997</v>
      </c>
      <c r="J10" s="367">
        <v>2485</v>
      </c>
      <c r="K10" s="361"/>
    </row>
    <row r="11" spans="1:11" ht="12" customHeight="1">
      <c r="A11" s="119"/>
      <c r="B11" s="70" t="s">
        <v>71</v>
      </c>
      <c r="D11" s="359">
        <f>SUM(D7:D10)</f>
        <v>76779</v>
      </c>
      <c r="E11" s="359">
        <f>SUM(E7:E10)</f>
        <v>76520</v>
      </c>
      <c r="F11" s="384">
        <v>80644</v>
      </c>
      <c r="G11" s="359">
        <f>SUM(G7:G10)</f>
        <v>85060</v>
      </c>
      <c r="H11" s="359">
        <f>SUM(H7:H10)</f>
        <v>79426</v>
      </c>
      <c r="I11" s="359">
        <f>SUM(I7:I10)</f>
        <v>77335</v>
      </c>
      <c r="J11" s="384">
        <f>SUM(J7:J10)</f>
        <v>82948</v>
      </c>
      <c r="K11" s="359"/>
    </row>
    <row r="12" spans="1:11" ht="12" customHeight="1">
      <c r="A12" s="119"/>
      <c r="C12" s="26"/>
      <c r="D12" s="361"/>
      <c r="E12" s="361"/>
      <c r="F12" s="385"/>
      <c r="G12" s="361"/>
      <c r="H12" s="361"/>
      <c r="I12" s="361"/>
      <c r="J12" s="385"/>
      <c r="K12" s="361"/>
    </row>
    <row r="13" spans="1:11" ht="12" customHeight="1">
      <c r="A13" s="117"/>
      <c r="C13" s="27" t="s">
        <v>188</v>
      </c>
      <c r="D13" s="361">
        <v>9349</v>
      </c>
      <c r="E13" s="361">
        <v>9155</v>
      </c>
      <c r="F13" s="385">
        <v>8922</v>
      </c>
      <c r="G13" s="361">
        <v>8742</v>
      </c>
      <c r="H13" s="361">
        <v>8793</v>
      </c>
      <c r="I13" s="361">
        <v>8716</v>
      </c>
      <c r="J13" s="385">
        <v>8522</v>
      </c>
      <c r="K13" s="361"/>
    </row>
    <row r="14" spans="1:11" ht="12" customHeight="1">
      <c r="A14" s="117"/>
      <c r="C14" s="27" t="s">
        <v>180</v>
      </c>
      <c r="D14" s="360">
        <v>12115</v>
      </c>
      <c r="E14" s="360">
        <v>12397</v>
      </c>
      <c r="F14" s="386">
        <v>12564</v>
      </c>
      <c r="G14" s="360">
        <v>12864</v>
      </c>
      <c r="H14" s="360">
        <v>13251</v>
      </c>
      <c r="I14" s="360">
        <v>13635</v>
      </c>
      <c r="J14" s="386">
        <v>13922</v>
      </c>
      <c r="K14" s="360"/>
    </row>
    <row r="15" spans="1:11" ht="12" customHeight="1">
      <c r="A15" s="117"/>
      <c r="C15" s="27" t="s">
        <v>7</v>
      </c>
      <c r="D15" s="360">
        <v>10904</v>
      </c>
      <c r="E15" s="360">
        <v>11043</v>
      </c>
      <c r="F15" s="386">
        <v>11134</v>
      </c>
      <c r="G15" s="360">
        <v>11294</v>
      </c>
      <c r="H15" s="360">
        <v>11478</v>
      </c>
      <c r="I15" s="360">
        <v>11708</v>
      </c>
      <c r="J15" s="386">
        <v>11865</v>
      </c>
      <c r="K15" s="360"/>
    </row>
    <row r="16" spans="1:11" ht="12" customHeight="1">
      <c r="A16" s="117"/>
      <c r="C16" s="27" t="s">
        <v>134</v>
      </c>
      <c r="D16" s="360">
        <v>5643</v>
      </c>
      <c r="E16" s="360">
        <v>4849</v>
      </c>
      <c r="F16" s="386">
        <v>4995</v>
      </c>
      <c r="G16" s="360">
        <v>6354</v>
      </c>
      <c r="H16" s="360">
        <v>4900</v>
      </c>
      <c r="I16" s="360">
        <v>4268</v>
      </c>
      <c r="J16" s="386">
        <v>5637</v>
      </c>
      <c r="K16" s="360"/>
    </row>
    <row r="17" spans="1:11" ht="12" customHeight="1">
      <c r="A17" s="117"/>
      <c r="C17" s="27" t="s">
        <v>126</v>
      </c>
      <c r="D17" s="360">
        <v>9889</v>
      </c>
      <c r="E17" s="360">
        <v>10309</v>
      </c>
      <c r="F17" s="386">
        <v>9546</v>
      </c>
      <c r="G17" s="360">
        <v>10684</v>
      </c>
      <c r="H17" s="360">
        <f>SUM(1783+4129+3291)</f>
        <v>9203</v>
      </c>
      <c r="I17" s="360">
        <f>SUM(1824+4282+3295)</f>
        <v>9401</v>
      </c>
      <c r="J17" s="386">
        <f>SUM(1851+4219+3397)</f>
        <v>9467</v>
      </c>
      <c r="K17" s="360"/>
    </row>
    <row r="18" spans="1:11" ht="12" customHeight="1">
      <c r="A18" s="119"/>
      <c r="B18" s="70" t="s">
        <v>72</v>
      </c>
      <c r="D18" s="359">
        <f>SUM(D13:D17)</f>
        <v>47900</v>
      </c>
      <c r="E18" s="359">
        <f>SUM(E13:E17)</f>
        <v>47753</v>
      </c>
      <c r="F18" s="384">
        <v>47161</v>
      </c>
      <c r="G18" s="359">
        <f>SUM(G13:G17)</f>
        <v>49938</v>
      </c>
      <c r="H18" s="359">
        <f>SUM(H13:H17)</f>
        <v>47625</v>
      </c>
      <c r="I18" s="359">
        <f>SUM(I13:I17)</f>
        <v>47728</v>
      </c>
      <c r="J18" s="384">
        <f>SUM(J13:J17)</f>
        <v>49413</v>
      </c>
      <c r="K18" s="359"/>
    </row>
    <row r="19" spans="1:11" ht="12" customHeight="1">
      <c r="A19" s="119"/>
      <c r="B19" s="70"/>
      <c r="D19" s="359"/>
      <c r="E19" s="359"/>
      <c r="F19" s="384"/>
      <c r="G19" s="359"/>
      <c r="H19" s="359"/>
      <c r="I19" s="359"/>
      <c r="J19" s="384"/>
      <c r="K19" s="359"/>
    </row>
    <row r="20" spans="1:11" ht="12" customHeight="1">
      <c r="A20" s="119"/>
      <c r="B20" s="70" t="s">
        <v>73</v>
      </c>
      <c r="D20" s="359">
        <v>21209</v>
      </c>
      <c r="E20" s="359">
        <v>22617</v>
      </c>
      <c r="F20" s="384">
        <v>21798</v>
      </c>
      <c r="G20" s="359">
        <v>31700</v>
      </c>
      <c r="H20" s="359">
        <v>17781</v>
      </c>
      <c r="I20" s="359">
        <v>17423</v>
      </c>
      <c r="J20" s="384">
        <v>19413</v>
      </c>
      <c r="K20" s="359"/>
    </row>
    <row r="21" spans="1:11" ht="12" customHeight="1">
      <c r="A21" s="117"/>
      <c r="B21" s="26"/>
      <c r="D21" s="360"/>
      <c r="E21" s="360"/>
      <c r="F21" s="386"/>
      <c r="G21" s="360"/>
      <c r="H21" s="360"/>
      <c r="I21" s="360"/>
      <c r="J21" s="386"/>
      <c r="K21" s="360"/>
    </row>
    <row r="22" spans="1:11" ht="12" customHeight="1">
      <c r="A22" s="121" t="s">
        <v>9</v>
      </c>
      <c r="B22" s="72"/>
      <c r="C22" s="73"/>
      <c r="D22" s="74">
        <f>SUM(D20,D18,D11)</f>
        <v>145888</v>
      </c>
      <c r="E22" s="74">
        <v>146890</v>
      </c>
      <c r="F22" s="387">
        <v>149603</v>
      </c>
      <c r="G22" s="74">
        <f>SUM(G20,G18,G11)</f>
        <v>166698</v>
      </c>
      <c r="H22" s="74">
        <f>SUM(H20,H18,H11)</f>
        <v>144832</v>
      </c>
      <c r="I22" s="74">
        <f>SUM(I11+I18+I20)</f>
        <v>142486</v>
      </c>
      <c r="J22" s="387">
        <f>SUM(J11+J18+J20)</f>
        <v>151774</v>
      </c>
      <c r="K22" s="74"/>
    </row>
    <row r="23" spans="1:11" ht="12" customHeight="1">
      <c r="A23" s="117"/>
      <c r="B23" s="26"/>
      <c r="D23" s="360"/>
      <c r="E23" s="360"/>
      <c r="F23" s="386"/>
      <c r="G23" s="360"/>
      <c r="H23" s="360"/>
      <c r="I23" s="360"/>
      <c r="J23" s="386"/>
      <c r="K23" s="360"/>
    </row>
    <row r="24" spans="1:11" ht="12" customHeight="1">
      <c r="A24" s="121" t="s">
        <v>117</v>
      </c>
      <c r="B24" s="72"/>
      <c r="C24" s="73"/>
      <c r="D24" s="122">
        <v>-62834</v>
      </c>
      <c r="E24" s="122">
        <v>-64007</v>
      </c>
      <c r="F24" s="387">
        <v>-65060</v>
      </c>
      <c r="G24" s="122">
        <v>-82048</v>
      </c>
      <c r="H24" s="122">
        <v>-62483</v>
      </c>
      <c r="I24" s="122">
        <v>-62645</v>
      </c>
      <c r="J24" s="387">
        <v>-67500</v>
      </c>
      <c r="K24" s="122"/>
    </row>
    <row r="25" spans="1:11" ht="12" customHeight="1">
      <c r="A25" s="117"/>
      <c r="B25" s="26"/>
      <c r="D25" s="360"/>
      <c r="E25" s="360"/>
      <c r="F25" s="386"/>
      <c r="G25" s="360"/>
      <c r="H25" s="360"/>
      <c r="I25" s="360"/>
      <c r="J25" s="386"/>
      <c r="K25" s="360"/>
    </row>
    <row r="26" spans="1:11" ht="12" customHeight="1">
      <c r="A26" s="121" t="s">
        <v>162</v>
      </c>
      <c r="B26" s="72"/>
      <c r="C26" s="73"/>
      <c r="D26" s="122">
        <f>SUM(D22:D24)</f>
        <v>83054</v>
      </c>
      <c r="E26" s="122">
        <v>82883</v>
      </c>
      <c r="F26" s="387">
        <v>84543</v>
      </c>
      <c r="G26" s="122">
        <f>SUM(G22:G24)</f>
        <v>84650</v>
      </c>
      <c r="H26" s="122">
        <f>SUM(H22:H24)</f>
        <v>82349</v>
      </c>
      <c r="I26" s="122">
        <f>SUM(I22+I24)</f>
        <v>79841</v>
      </c>
      <c r="J26" s="387">
        <f>SUM(J22+J24)</f>
        <v>84274</v>
      </c>
      <c r="K26" s="122"/>
    </row>
    <row r="27" spans="1:11" ht="12" customHeight="1">
      <c r="A27" s="119"/>
      <c r="B27" s="75"/>
      <c r="C27" s="53" t="s">
        <v>113</v>
      </c>
      <c r="D27" s="360">
        <v>-7218</v>
      </c>
      <c r="E27" s="360">
        <v>0</v>
      </c>
      <c r="F27" s="386">
        <v>0</v>
      </c>
      <c r="G27" s="360">
        <v>0</v>
      </c>
      <c r="H27" s="360">
        <v>-7218</v>
      </c>
      <c r="I27" s="360">
        <v>3</v>
      </c>
      <c r="J27" s="386">
        <v>0</v>
      </c>
      <c r="K27" s="360"/>
    </row>
    <row r="28" spans="1:11" ht="12" customHeight="1">
      <c r="A28" s="119"/>
      <c r="B28" s="75"/>
      <c r="C28" s="123" t="s">
        <v>118</v>
      </c>
      <c r="D28" s="361">
        <v>-34672</v>
      </c>
      <c r="E28" s="361">
        <v>-33129</v>
      </c>
      <c r="F28" s="386">
        <v>-31070</v>
      </c>
      <c r="G28" s="361">
        <v>-31863</v>
      </c>
      <c r="H28" s="361">
        <f>SUM(-20567-14308+297)</f>
        <v>-34578</v>
      </c>
      <c r="I28" s="361">
        <f>SUM(-16615-14419+722)</f>
        <v>-30312</v>
      </c>
      <c r="J28" s="386">
        <v>-30403</v>
      </c>
      <c r="K28" s="361"/>
    </row>
    <row r="29" spans="1:11" ht="12" customHeight="1">
      <c r="A29" s="121" t="s">
        <v>13</v>
      </c>
      <c r="B29" s="72"/>
      <c r="C29" s="28"/>
      <c r="D29" s="122">
        <f>SUM(D26:D28)</f>
        <v>41164</v>
      </c>
      <c r="E29" s="122">
        <f>SUM(E26:E28)</f>
        <v>49754</v>
      </c>
      <c r="F29" s="387">
        <v>53473</v>
      </c>
      <c r="G29" s="122">
        <f>SUM(G26:G28)</f>
        <v>52787</v>
      </c>
      <c r="H29" s="122">
        <f>SUM(H26:H28)</f>
        <v>40553</v>
      </c>
      <c r="I29" s="122">
        <f>SUM(I26:I28)</f>
        <v>49532</v>
      </c>
      <c r="J29" s="387">
        <f>SUM(J26:J28)</f>
        <v>53871</v>
      </c>
      <c r="K29" s="122"/>
    </row>
    <row r="30" spans="1:11" s="410" customFormat="1" ht="12" customHeight="1">
      <c r="A30" s="405"/>
      <c r="B30" s="411"/>
      <c r="C30" s="412"/>
      <c r="D30" s="359"/>
      <c r="E30" s="359"/>
      <c r="F30" s="413"/>
      <c r="G30" s="359"/>
      <c r="H30" s="359"/>
      <c r="I30" s="359"/>
      <c r="J30" s="413"/>
      <c r="K30" s="359"/>
    </row>
    <row r="31" spans="1:11" ht="12" customHeight="1">
      <c r="A31" s="121" t="s">
        <v>222</v>
      </c>
      <c r="B31" s="72"/>
      <c r="C31" s="28"/>
      <c r="D31" s="122">
        <v>35424</v>
      </c>
      <c r="E31" s="122">
        <v>44504</v>
      </c>
      <c r="F31" s="387">
        <v>48194</v>
      </c>
      <c r="G31" s="122">
        <v>46890</v>
      </c>
      <c r="H31" s="122">
        <v>35215</v>
      </c>
      <c r="I31" s="122">
        <v>43803</v>
      </c>
      <c r="J31" s="387">
        <v>48270</v>
      </c>
      <c r="K31" s="122"/>
    </row>
    <row r="32" spans="1:11" s="410" customFormat="1" ht="12" customHeight="1">
      <c r="A32" s="405"/>
      <c r="B32" s="411"/>
      <c r="C32" s="412"/>
      <c r="D32" s="359"/>
      <c r="E32" s="359"/>
      <c r="F32" s="413"/>
      <c r="G32" s="359"/>
      <c r="H32" s="359"/>
      <c r="I32" s="359"/>
      <c r="J32" s="413"/>
      <c r="K32" s="359"/>
    </row>
    <row r="33" spans="1:11" ht="12" customHeight="1">
      <c r="A33" s="121" t="s">
        <v>116</v>
      </c>
      <c r="B33" s="121"/>
      <c r="C33" s="72"/>
      <c r="D33" s="122">
        <v>20425</v>
      </c>
      <c r="E33" s="122">
        <v>21830</v>
      </c>
      <c r="F33" s="122">
        <v>27388</v>
      </c>
      <c r="G33" s="122">
        <v>30778</v>
      </c>
      <c r="H33" s="122">
        <v>19950</v>
      </c>
      <c r="I33" s="122">
        <v>118934</v>
      </c>
      <c r="J33" s="122">
        <v>30016</v>
      </c>
      <c r="K33" s="122"/>
    </row>
    <row r="34" spans="1:11" ht="12" customHeight="1">
      <c r="A34" s="124"/>
      <c r="D34" s="360"/>
      <c r="E34" s="360"/>
      <c r="F34" s="386"/>
      <c r="G34" s="360"/>
      <c r="H34" s="360"/>
      <c r="I34" s="360"/>
      <c r="J34" s="386"/>
      <c r="K34" s="360"/>
    </row>
    <row r="35" spans="1:11" ht="12" customHeight="1">
      <c r="A35" s="118" t="s">
        <v>212</v>
      </c>
      <c r="B35" s="71"/>
      <c r="D35" s="359"/>
      <c r="E35" s="359"/>
      <c r="F35" s="384"/>
      <c r="G35" s="359"/>
      <c r="H35" s="359"/>
      <c r="I35" s="359"/>
      <c r="J35" s="384"/>
      <c r="K35" s="359"/>
    </row>
    <row r="36" spans="1:11" ht="12" customHeight="1">
      <c r="A36" s="124"/>
      <c r="B36" s="71"/>
      <c r="C36" s="75"/>
      <c r="D36" s="359"/>
      <c r="E36" s="359"/>
      <c r="F36" s="384"/>
      <c r="G36" s="359"/>
      <c r="H36" s="359"/>
      <c r="I36" s="359"/>
      <c r="J36" s="384"/>
      <c r="K36" s="359"/>
    </row>
    <row r="37" spans="1:11" ht="12" customHeight="1">
      <c r="A37" s="120"/>
      <c r="B37" s="70"/>
      <c r="C37" s="69" t="s">
        <v>123</v>
      </c>
      <c r="D37" s="360">
        <v>3743</v>
      </c>
      <c r="E37" s="360">
        <v>3882</v>
      </c>
      <c r="F37" s="386">
        <v>4265</v>
      </c>
      <c r="G37" s="360">
        <v>3818</v>
      </c>
      <c r="H37" s="360">
        <f>SUM(3109+794)</f>
        <v>3903</v>
      </c>
      <c r="I37" s="360">
        <f>SUM(3042+899)</f>
        <v>3941</v>
      </c>
      <c r="J37" s="386">
        <f>SUM(3180+913)</f>
        <v>4093</v>
      </c>
      <c r="K37" s="360"/>
    </row>
    <row r="38" spans="1:11" ht="12" customHeight="1">
      <c r="A38" s="120"/>
      <c r="B38" s="70"/>
      <c r="C38" s="69" t="s">
        <v>8</v>
      </c>
      <c r="D38" s="360">
        <v>2164</v>
      </c>
      <c r="E38" s="360">
        <v>2359</v>
      </c>
      <c r="F38" s="386">
        <v>2808</v>
      </c>
      <c r="G38" s="360">
        <v>2462</v>
      </c>
      <c r="H38" s="360">
        <f>SUM(2105+344)</f>
        <v>2449</v>
      </c>
      <c r="I38" s="360">
        <f>SUM(2178+335)</f>
        <v>2513</v>
      </c>
      <c r="J38" s="386">
        <f>SUM(2386+369)</f>
        <v>2755</v>
      </c>
      <c r="K38" s="360"/>
    </row>
    <row r="39" spans="1:11" ht="12" customHeight="1">
      <c r="A39" s="120"/>
      <c r="B39" s="70"/>
      <c r="C39" s="69" t="s">
        <v>134</v>
      </c>
      <c r="D39" s="360">
        <v>1894</v>
      </c>
      <c r="E39" s="360">
        <v>1724</v>
      </c>
      <c r="F39" s="386">
        <v>1794</v>
      </c>
      <c r="G39" s="360">
        <v>2798</v>
      </c>
      <c r="H39" s="360">
        <v>2055</v>
      </c>
      <c r="I39" s="360">
        <v>1902</v>
      </c>
      <c r="J39" s="386">
        <v>2389</v>
      </c>
      <c r="K39" s="360"/>
    </row>
    <row r="40" spans="1:11" ht="12" customHeight="1">
      <c r="A40" s="120"/>
      <c r="B40" s="70"/>
      <c r="C40" s="69" t="s">
        <v>125</v>
      </c>
      <c r="D40" s="360">
        <v>297</v>
      </c>
      <c r="E40" s="360">
        <v>376</v>
      </c>
      <c r="F40" s="386">
        <v>597</v>
      </c>
      <c r="G40" s="360">
        <v>381</v>
      </c>
      <c r="H40" s="360">
        <v>314</v>
      </c>
      <c r="I40" s="360">
        <v>264</v>
      </c>
      <c r="J40" s="386">
        <v>393</v>
      </c>
      <c r="K40" s="360"/>
    </row>
    <row r="41" spans="1:11" ht="12" customHeight="1">
      <c r="A41" s="119"/>
      <c r="B41" s="70" t="s">
        <v>71</v>
      </c>
      <c r="D41" s="359">
        <f t="shared" ref="D41:H41" si="0">SUM(D37:D40)</f>
        <v>8098</v>
      </c>
      <c r="E41" s="359">
        <f t="shared" si="0"/>
        <v>8341</v>
      </c>
      <c r="F41" s="384">
        <v>9464</v>
      </c>
      <c r="G41" s="359">
        <f t="shared" si="0"/>
        <v>9459</v>
      </c>
      <c r="H41" s="359">
        <f t="shared" si="0"/>
        <v>8721</v>
      </c>
      <c r="I41" s="359">
        <f>SUM(I37:I40)</f>
        <v>8620</v>
      </c>
      <c r="J41" s="384">
        <f>SUM(J37:J40)</f>
        <v>9630</v>
      </c>
      <c r="K41" s="359"/>
    </row>
    <row r="42" spans="1:11" ht="12" customHeight="1">
      <c r="A42" s="119"/>
      <c r="C42" s="26"/>
      <c r="D42" s="361"/>
      <c r="E42" s="361"/>
      <c r="F42" s="385"/>
      <c r="G42" s="361"/>
      <c r="H42" s="361"/>
      <c r="I42" s="361"/>
      <c r="J42" s="385"/>
      <c r="K42" s="361"/>
    </row>
    <row r="43" spans="1:11" ht="12" customHeight="1">
      <c r="A43" s="117"/>
      <c r="C43" s="27" t="s">
        <v>179</v>
      </c>
      <c r="D43" s="360">
        <v>1152</v>
      </c>
      <c r="E43" s="360">
        <v>1163</v>
      </c>
      <c r="F43" s="385">
        <v>1365</v>
      </c>
      <c r="G43" s="360">
        <v>1166</v>
      </c>
      <c r="H43" s="360">
        <v>1183</v>
      </c>
      <c r="I43" s="360">
        <v>1202</v>
      </c>
      <c r="J43" s="385">
        <v>1422</v>
      </c>
      <c r="K43" s="360"/>
    </row>
    <row r="44" spans="1:11" ht="12" customHeight="1">
      <c r="A44" s="117"/>
      <c r="C44" s="27" t="s">
        <v>180</v>
      </c>
      <c r="D44" s="360">
        <v>1332</v>
      </c>
      <c r="E44" s="360">
        <v>1372</v>
      </c>
      <c r="F44" s="386">
        <v>1405</v>
      </c>
      <c r="G44" s="360">
        <v>1400</v>
      </c>
      <c r="H44" s="360">
        <v>1457</v>
      </c>
      <c r="I44" s="360">
        <v>1490</v>
      </c>
      <c r="J44" s="386">
        <v>1558</v>
      </c>
      <c r="K44" s="360"/>
    </row>
    <row r="45" spans="1:11" ht="12" customHeight="1">
      <c r="A45" s="117"/>
      <c r="C45" s="27" t="s">
        <v>7</v>
      </c>
      <c r="D45" s="360">
        <v>1062</v>
      </c>
      <c r="E45" s="360">
        <v>1113</v>
      </c>
      <c r="F45" s="386">
        <v>1143</v>
      </c>
      <c r="G45" s="360">
        <v>1164</v>
      </c>
      <c r="H45" s="360">
        <v>1234</v>
      </c>
      <c r="I45" s="360">
        <v>1289</v>
      </c>
      <c r="J45" s="386">
        <v>1302</v>
      </c>
      <c r="K45" s="360"/>
    </row>
    <row r="46" spans="1:11" ht="12" customHeight="1">
      <c r="A46" s="117"/>
      <c r="C46" s="27" t="s">
        <v>134</v>
      </c>
      <c r="D46" s="360">
        <v>75</v>
      </c>
      <c r="E46" s="360">
        <v>61</v>
      </c>
      <c r="F46" s="386">
        <v>74</v>
      </c>
      <c r="G46" s="360">
        <v>98</v>
      </c>
      <c r="H46" s="360">
        <v>78</v>
      </c>
      <c r="I46" s="360">
        <v>68</v>
      </c>
      <c r="J46" s="386">
        <v>77</v>
      </c>
      <c r="K46" s="360"/>
    </row>
    <row r="47" spans="1:11" ht="12" customHeight="1">
      <c r="A47" s="117"/>
      <c r="C47" s="27" t="s">
        <v>126</v>
      </c>
      <c r="D47" s="360">
        <v>1206</v>
      </c>
      <c r="E47" s="360">
        <v>1246</v>
      </c>
      <c r="F47" s="386">
        <v>1223</v>
      </c>
      <c r="G47" s="360">
        <v>1283</v>
      </c>
      <c r="H47" s="360">
        <f>SUM(365+611+327)</f>
        <v>1303</v>
      </c>
      <c r="I47" s="360">
        <f>SUM(391+622+316)</f>
        <v>1329</v>
      </c>
      <c r="J47" s="386">
        <f>SUM(386+628+329)</f>
        <v>1343</v>
      </c>
      <c r="K47" s="360"/>
    </row>
    <row r="48" spans="1:11" ht="12" customHeight="1">
      <c r="A48" s="119"/>
      <c r="B48" s="70" t="s">
        <v>72</v>
      </c>
      <c r="D48" s="359">
        <f>SUM(D43:D47)</f>
        <v>4827</v>
      </c>
      <c r="E48" s="359">
        <f>SUM(E43:E47)</f>
        <v>4955</v>
      </c>
      <c r="F48" s="384">
        <v>5210</v>
      </c>
      <c r="G48" s="359">
        <f>SUM(G43:G47)</f>
        <v>5111</v>
      </c>
      <c r="H48" s="359">
        <f>SUM(H43:H47)</f>
        <v>5255</v>
      </c>
      <c r="I48" s="359">
        <f>SUM(I43:I47)</f>
        <v>5378</v>
      </c>
      <c r="J48" s="384">
        <f>SUM(J43:J47)</f>
        <v>5702</v>
      </c>
      <c r="K48" s="359"/>
    </row>
    <row r="49" spans="1:11" ht="12" customHeight="1">
      <c r="A49" s="119"/>
      <c r="B49" s="70"/>
      <c r="D49" s="359"/>
      <c r="E49" s="359"/>
      <c r="F49" s="384"/>
      <c r="G49" s="359"/>
      <c r="H49" s="359"/>
      <c r="I49" s="359"/>
      <c r="J49" s="384"/>
      <c r="K49" s="359"/>
    </row>
    <row r="50" spans="1:11" ht="12" customHeight="1">
      <c r="A50" s="119"/>
      <c r="B50" s="70" t="s">
        <v>73</v>
      </c>
      <c r="D50" s="359">
        <v>182</v>
      </c>
      <c r="E50" s="359">
        <v>612</v>
      </c>
      <c r="F50" s="384">
        <v>401</v>
      </c>
      <c r="G50" s="359">
        <v>1113</v>
      </c>
      <c r="H50" s="359">
        <v>574</v>
      </c>
      <c r="I50" s="359">
        <v>707</v>
      </c>
      <c r="J50" s="384">
        <v>548</v>
      </c>
      <c r="K50" s="359"/>
    </row>
    <row r="51" spans="1:11" ht="12" customHeight="1">
      <c r="A51" s="125"/>
      <c r="B51" s="71"/>
      <c r="C51" s="75"/>
      <c r="D51" s="359"/>
      <c r="E51" s="359"/>
      <c r="F51" s="366"/>
      <c r="G51" s="359"/>
      <c r="H51" s="359"/>
      <c r="I51" s="359"/>
      <c r="J51" s="366"/>
      <c r="K51" s="359"/>
    </row>
    <row r="52" spans="1:11" ht="12" customHeight="1">
      <c r="A52" s="121" t="s">
        <v>9</v>
      </c>
      <c r="B52" s="78"/>
      <c r="C52" s="73"/>
      <c r="D52" s="122">
        <f>SUM(D41+D48+D50)</f>
        <v>13107</v>
      </c>
      <c r="E52" s="122">
        <f>SUM(E41+E48+E50)</f>
        <v>13908</v>
      </c>
      <c r="F52" s="74">
        <v>15075</v>
      </c>
      <c r="G52" s="122">
        <f>SUM(G41+G48+G50)</f>
        <v>15683</v>
      </c>
      <c r="H52" s="122">
        <f>SUM(H41+H48+H50)</f>
        <v>14550</v>
      </c>
      <c r="I52" s="122">
        <f>SUM(I41+I48+I50)</f>
        <v>14705</v>
      </c>
      <c r="J52" s="74">
        <f>SUM(J41+J48+J50)</f>
        <v>15880</v>
      </c>
      <c r="K52" s="122"/>
    </row>
    <row r="53" spans="1:11" ht="12" customHeight="1">
      <c r="A53" s="117"/>
      <c r="B53" s="26"/>
      <c r="D53" s="360"/>
      <c r="E53" s="360"/>
      <c r="F53" s="367"/>
      <c r="G53" s="360"/>
      <c r="H53" s="360"/>
      <c r="I53" s="360"/>
      <c r="J53" s="367"/>
      <c r="K53" s="360"/>
    </row>
    <row r="54" spans="1:11" ht="12" customHeight="1">
      <c r="A54" s="121" t="s">
        <v>117</v>
      </c>
      <c r="B54" s="72"/>
      <c r="C54" s="73"/>
      <c r="D54" s="122">
        <v>-3985</v>
      </c>
      <c r="E54" s="122">
        <v>-4153</v>
      </c>
      <c r="F54" s="74">
        <v>-4240</v>
      </c>
      <c r="G54" s="122">
        <v>-6252</v>
      </c>
      <c r="H54" s="122">
        <v>-4652</v>
      </c>
      <c r="I54" s="122">
        <v>-4452</v>
      </c>
      <c r="J54" s="74">
        <v>-4954</v>
      </c>
      <c r="K54" s="122"/>
    </row>
    <row r="55" spans="1:11" ht="12" customHeight="1">
      <c r="A55" s="117"/>
      <c r="B55" s="26"/>
      <c r="D55" s="360"/>
      <c r="E55" s="360"/>
      <c r="F55" s="367"/>
      <c r="G55" s="360"/>
      <c r="H55" s="360"/>
      <c r="I55" s="360"/>
      <c r="J55" s="367"/>
      <c r="K55" s="360"/>
    </row>
    <row r="56" spans="1:11" ht="12" customHeight="1">
      <c r="A56" s="121" t="s">
        <v>162</v>
      </c>
      <c r="B56" s="72"/>
      <c r="C56" s="73"/>
      <c r="D56" s="122">
        <f>SUM(D52:D54)</f>
        <v>9122</v>
      </c>
      <c r="E56" s="122">
        <v>9755</v>
      </c>
      <c r="F56" s="74">
        <v>10835</v>
      </c>
      <c r="G56" s="122">
        <f>SUM(G52:G54)</f>
        <v>9431</v>
      </c>
      <c r="H56" s="122">
        <f>SUM(H52:H54)</f>
        <v>9898</v>
      </c>
      <c r="I56" s="122">
        <f>SUM(I52+I54)</f>
        <v>10253</v>
      </c>
      <c r="J56" s="74">
        <f>SUM(J52+J54)</f>
        <v>10926</v>
      </c>
      <c r="K56" s="122"/>
    </row>
    <row r="57" spans="1:11" ht="12" customHeight="1">
      <c r="A57" s="126"/>
      <c r="B57" s="75"/>
      <c r="C57" s="222" t="s">
        <v>118</v>
      </c>
      <c r="D57" s="361">
        <v>-3552</v>
      </c>
      <c r="E57" s="361">
        <v>-3491</v>
      </c>
      <c r="F57" s="367">
        <v>-3769</v>
      </c>
      <c r="G57" s="361">
        <v>-4584</v>
      </c>
      <c r="H57" s="361">
        <f>SUM(-1602-2478+36)</f>
        <v>-4044</v>
      </c>
      <c r="I57" s="361">
        <f>SUM(-1310-2389+41)</f>
        <v>-3658</v>
      </c>
      <c r="J57" s="367">
        <f>SUM(26-1474-2616)</f>
        <v>-4064</v>
      </c>
      <c r="K57" s="361"/>
    </row>
    <row r="58" spans="1:11" ht="12" customHeight="1">
      <c r="A58" s="121" t="s">
        <v>13</v>
      </c>
      <c r="B58" s="78"/>
      <c r="C58" s="73"/>
      <c r="D58" s="225">
        <f>SUM(D56:D57)</f>
        <v>5570</v>
      </c>
      <c r="E58" s="225">
        <f>SUM(E56:E57)</f>
        <v>6264</v>
      </c>
      <c r="F58" s="74">
        <v>7066</v>
      </c>
      <c r="G58" s="225">
        <f>SUM(G56:G57)</f>
        <v>4847</v>
      </c>
      <c r="H58" s="225">
        <f>SUM(H56:H57)</f>
        <v>5854</v>
      </c>
      <c r="I58" s="225">
        <f>SUM(I56:I57)</f>
        <v>6595</v>
      </c>
      <c r="J58" s="74">
        <f>SUM(J56:J57)</f>
        <v>6862</v>
      </c>
      <c r="K58" s="225"/>
    </row>
    <row r="59" spans="1:11" s="410" customFormat="1" ht="12" customHeight="1">
      <c r="A59" s="405"/>
      <c r="B59" s="406"/>
      <c r="C59" s="407"/>
      <c r="D59" s="409"/>
      <c r="E59" s="409"/>
      <c r="F59" s="408"/>
      <c r="G59" s="409"/>
      <c r="H59" s="409"/>
      <c r="I59" s="409"/>
      <c r="J59" s="408"/>
      <c r="K59" s="409"/>
    </row>
    <row r="60" spans="1:11" ht="12" customHeight="1">
      <c r="A60" s="121" t="s">
        <v>222</v>
      </c>
      <c r="B60" s="78"/>
      <c r="C60" s="73"/>
      <c r="D60" s="225">
        <v>5366</v>
      </c>
      <c r="E60" s="225">
        <v>6066</v>
      </c>
      <c r="F60" s="74">
        <v>6867</v>
      </c>
      <c r="G60" s="225">
        <v>4642</v>
      </c>
      <c r="H60" s="225">
        <v>5644</v>
      </c>
      <c r="I60" s="225">
        <v>6384</v>
      </c>
      <c r="J60" s="74">
        <v>6675</v>
      </c>
      <c r="K60" s="225"/>
    </row>
    <row r="61" spans="1:11" s="410" customFormat="1" ht="12" customHeight="1">
      <c r="A61" s="405"/>
      <c r="B61" s="406"/>
      <c r="C61" s="407"/>
      <c r="D61" s="409"/>
      <c r="E61" s="409"/>
      <c r="F61" s="408"/>
      <c r="G61" s="409"/>
      <c r="H61" s="409"/>
      <c r="I61" s="409"/>
      <c r="J61" s="408"/>
      <c r="K61" s="409"/>
    </row>
    <row r="62" spans="1:11" ht="12" customHeight="1">
      <c r="A62" s="121" t="s">
        <v>116</v>
      </c>
      <c r="B62" s="121"/>
      <c r="C62" s="72"/>
      <c r="D62" s="420">
        <v>2172</v>
      </c>
      <c r="E62" s="122">
        <v>2184</v>
      </c>
      <c r="F62" s="421">
        <v>2488</v>
      </c>
      <c r="G62" s="122">
        <v>5253</v>
      </c>
      <c r="H62" s="122">
        <v>3625</v>
      </c>
      <c r="I62" s="122">
        <v>4120</v>
      </c>
      <c r="J62" s="421">
        <v>2196</v>
      </c>
      <c r="K62" s="122"/>
    </row>
    <row r="63" spans="1:11" ht="12" customHeight="1">
      <c r="A63" s="241"/>
      <c r="B63" s="176"/>
      <c r="C63" s="186"/>
      <c r="D63" s="362"/>
      <c r="E63" s="362"/>
      <c r="F63" s="368"/>
      <c r="G63" s="362"/>
      <c r="H63" s="362"/>
      <c r="I63" s="362"/>
      <c r="J63" s="368"/>
      <c r="K63" s="362"/>
    </row>
    <row r="64" spans="1:11" ht="12" customHeight="1">
      <c r="A64" s="196" t="s">
        <v>175</v>
      </c>
      <c r="C64" s="69"/>
      <c r="D64" s="363"/>
      <c r="E64" s="363"/>
      <c r="F64" s="369"/>
      <c r="G64" s="363"/>
      <c r="H64" s="363"/>
      <c r="I64" s="363"/>
      <c r="J64" s="369"/>
      <c r="K64" s="363"/>
    </row>
    <row r="65" spans="1:11" ht="12" customHeight="1" thickBot="1">
      <c r="A65" s="197" t="s">
        <v>176</v>
      </c>
      <c r="B65" s="198"/>
      <c r="C65" s="198"/>
      <c r="D65" s="364">
        <v>5.16</v>
      </c>
      <c r="E65" s="364">
        <v>5.26</v>
      </c>
      <c r="F65" s="370">
        <v>5.35</v>
      </c>
      <c r="G65" s="364">
        <v>5.4</v>
      </c>
      <c r="H65" s="364">
        <v>5.52</v>
      </c>
      <c r="I65" s="364">
        <v>5.62</v>
      </c>
      <c r="J65" s="370">
        <v>5.72</v>
      </c>
      <c r="K65" s="364"/>
    </row>
    <row r="66" spans="1:11" ht="12" customHeight="1">
      <c r="A66" s="172"/>
      <c r="B66" s="169"/>
      <c r="C66" s="172"/>
      <c r="D66" s="171"/>
      <c r="E66" s="172"/>
      <c r="F66" s="172"/>
      <c r="G66" s="172"/>
      <c r="H66" s="171"/>
      <c r="I66" s="172"/>
      <c r="J66" s="172"/>
      <c r="K66" s="172"/>
    </row>
    <row r="67" spans="1:11" ht="12" customHeight="1">
      <c r="A67" s="172"/>
      <c r="B67" s="169"/>
      <c r="C67" s="172"/>
      <c r="D67" s="171"/>
      <c r="E67" s="172"/>
      <c r="F67" s="172"/>
      <c r="G67" s="172"/>
      <c r="H67" s="171"/>
      <c r="I67" s="172"/>
      <c r="J67" s="172"/>
      <c r="K67" s="172"/>
    </row>
    <row r="68" spans="1:11" ht="12" customHeight="1">
      <c r="A68" s="176"/>
      <c r="B68" s="176"/>
      <c r="C68" s="172"/>
      <c r="D68" s="171"/>
      <c r="E68" s="172"/>
      <c r="F68" s="172"/>
      <c r="G68" s="172"/>
      <c r="H68" s="171"/>
      <c r="I68" s="172"/>
      <c r="J68" s="172"/>
      <c r="K68" s="172"/>
    </row>
    <row r="69" spans="1:11" ht="12" customHeight="1">
      <c r="A69" s="184"/>
      <c r="B69" s="169"/>
      <c r="C69" s="176"/>
      <c r="D69" s="188"/>
      <c r="E69" s="176"/>
      <c r="F69" s="176"/>
      <c r="G69" s="176"/>
      <c r="H69" s="188"/>
      <c r="I69" s="176"/>
      <c r="J69" s="176"/>
      <c r="K69" s="176"/>
    </row>
    <row r="70" spans="1:11" ht="12" customHeight="1">
      <c r="A70" s="184"/>
      <c r="B70" s="176"/>
      <c r="C70" s="184"/>
      <c r="D70" s="171"/>
      <c r="E70" s="184"/>
      <c r="F70" s="184"/>
      <c r="G70" s="184"/>
      <c r="H70" s="171"/>
      <c r="I70" s="184"/>
      <c r="J70" s="184"/>
      <c r="K70" s="184"/>
    </row>
    <row r="71" spans="1:11" ht="12" customHeight="1">
      <c r="A71" s="176"/>
      <c r="B71" s="176"/>
      <c r="C71" s="176"/>
      <c r="D71" s="171"/>
      <c r="E71" s="176"/>
      <c r="F71" s="176"/>
      <c r="G71" s="176"/>
      <c r="H71" s="171"/>
      <c r="I71" s="176"/>
      <c r="J71" s="176"/>
      <c r="K71" s="176"/>
    </row>
    <row r="72" spans="1:11" ht="12" customHeight="1">
      <c r="A72" s="176"/>
      <c r="B72" s="176"/>
      <c r="C72" s="176"/>
      <c r="D72" s="171"/>
      <c r="E72" s="176"/>
      <c r="F72" s="176"/>
      <c r="G72" s="176"/>
      <c r="H72" s="171"/>
      <c r="I72" s="176"/>
      <c r="J72" s="176"/>
      <c r="K72" s="176"/>
    </row>
    <row r="73" spans="1:11" ht="12" customHeight="1">
      <c r="A73" s="176"/>
      <c r="B73" s="176"/>
      <c r="C73" s="176"/>
      <c r="D73" s="171"/>
      <c r="E73" s="176"/>
      <c r="F73" s="176"/>
      <c r="G73" s="176"/>
      <c r="H73" s="171"/>
      <c r="I73" s="176"/>
      <c r="J73" s="176"/>
      <c r="K73" s="176"/>
    </row>
    <row r="74" spans="1:11" ht="12" customHeight="1">
      <c r="A74" s="176"/>
      <c r="B74" s="176"/>
      <c r="C74" s="176"/>
      <c r="D74" s="171"/>
      <c r="E74" s="176"/>
      <c r="F74" s="176"/>
      <c r="G74" s="176"/>
      <c r="H74" s="171"/>
      <c r="I74" s="176"/>
      <c r="J74" s="176"/>
      <c r="K74" s="176"/>
    </row>
    <row r="75" spans="1:11" ht="12" customHeight="1">
      <c r="A75" s="184"/>
      <c r="B75" s="169"/>
      <c r="C75" s="176"/>
      <c r="D75" s="188"/>
      <c r="E75" s="176"/>
      <c r="F75" s="176"/>
      <c r="G75" s="176"/>
      <c r="H75" s="188"/>
      <c r="I75" s="176"/>
      <c r="J75" s="176"/>
      <c r="K75" s="176"/>
    </row>
    <row r="76" spans="1:11" ht="12" customHeight="1">
      <c r="A76" s="184"/>
      <c r="B76" s="169"/>
      <c r="C76" s="176"/>
      <c r="D76" s="188"/>
      <c r="E76" s="176"/>
      <c r="F76" s="176"/>
      <c r="G76" s="176"/>
      <c r="H76" s="188"/>
      <c r="I76" s="176"/>
      <c r="J76" s="176"/>
      <c r="K76" s="176"/>
    </row>
    <row r="77" spans="1:11" ht="12" customHeight="1">
      <c r="A77" s="184"/>
      <c r="B77" s="169"/>
      <c r="C77" s="176"/>
      <c r="D77" s="188"/>
      <c r="E77" s="176"/>
      <c r="F77" s="176"/>
      <c r="G77" s="176"/>
      <c r="H77" s="188"/>
      <c r="I77" s="176"/>
      <c r="J77" s="176"/>
      <c r="K77" s="176"/>
    </row>
    <row r="78" spans="1:11" ht="12" customHeight="1">
      <c r="A78" s="167"/>
      <c r="B78" s="170"/>
      <c r="C78" s="167"/>
      <c r="D78" s="188"/>
      <c r="E78" s="167"/>
      <c r="F78" s="167"/>
      <c r="G78" s="167"/>
      <c r="H78" s="188"/>
      <c r="I78" s="167"/>
      <c r="J78" s="167"/>
      <c r="K78" s="167"/>
    </row>
    <row r="79" spans="1:11" ht="12" customHeight="1">
      <c r="A79" s="184"/>
      <c r="B79" s="169"/>
      <c r="C79" s="176"/>
      <c r="D79" s="188"/>
      <c r="E79" s="176"/>
      <c r="F79" s="176"/>
      <c r="G79" s="176"/>
      <c r="H79" s="188"/>
      <c r="I79" s="176"/>
      <c r="J79" s="176"/>
      <c r="K79" s="176"/>
    </row>
    <row r="80" spans="1:11" ht="12" customHeight="1">
      <c r="A80" s="176"/>
      <c r="B80" s="184"/>
      <c r="C80" s="176"/>
      <c r="D80" s="171"/>
      <c r="E80" s="176"/>
      <c r="F80" s="176"/>
      <c r="G80" s="176"/>
      <c r="H80" s="171"/>
      <c r="I80" s="176"/>
      <c r="J80" s="176"/>
      <c r="K80" s="176"/>
    </row>
    <row r="81" spans="1:11" ht="12" customHeight="1">
      <c r="A81" s="184"/>
      <c r="B81" s="167"/>
      <c r="C81" s="176"/>
      <c r="D81" s="188"/>
      <c r="E81" s="176"/>
      <c r="F81" s="176"/>
      <c r="G81" s="176"/>
      <c r="H81" s="188"/>
      <c r="I81" s="176"/>
      <c r="J81" s="176"/>
      <c r="K81" s="176"/>
    </row>
    <row r="82" spans="1:11" ht="12" customHeight="1">
      <c r="A82" s="176"/>
      <c r="B82" s="184"/>
      <c r="C82" s="176"/>
      <c r="D82" s="171"/>
      <c r="E82" s="176"/>
      <c r="F82" s="176"/>
      <c r="G82" s="176"/>
      <c r="H82" s="171"/>
      <c r="I82" s="176"/>
      <c r="J82" s="176"/>
      <c r="K82" s="176"/>
    </row>
    <row r="83" spans="1:11" ht="12" customHeight="1">
      <c r="A83" s="184"/>
      <c r="B83" s="167"/>
      <c r="C83" s="176"/>
      <c r="D83" s="188"/>
      <c r="E83" s="176"/>
      <c r="F83" s="176"/>
      <c r="G83" s="176"/>
      <c r="H83" s="188"/>
      <c r="I83" s="176"/>
      <c r="J83" s="176"/>
      <c r="K83" s="176"/>
    </row>
    <row r="84" spans="1:11" ht="12" customHeight="1">
      <c r="A84" s="170"/>
      <c r="B84" s="167"/>
      <c r="C84" s="180"/>
      <c r="D84" s="171"/>
      <c r="E84" s="180"/>
      <c r="F84" s="180"/>
      <c r="G84" s="180"/>
      <c r="H84" s="171"/>
      <c r="I84" s="180"/>
      <c r="J84" s="180"/>
      <c r="K84" s="180"/>
    </row>
    <row r="85" spans="1:11" ht="12" customHeight="1">
      <c r="A85" s="184"/>
      <c r="B85" s="169"/>
      <c r="C85" s="176"/>
      <c r="D85" s="188"/>
      <c r="E85" s="176"/>
      <c r="F85" s="176"/>
      <c r="G85" s="176"/>
      <c r="H85" s="188"/>
      <c r="I85" s="176"/>
      <c r="J85" s="176"/>
      <c r="K85" s="176"/>
    </row>
    <row r="86" spans="1:11" ht="12" customHeight="1">
      <c r="A86" s="184"/>
      <c r="B86" s="167"/>
      <c r="C86" s="184"/>
      <c r="D86" s="188"/>
      <c r="E86" s="184"/>
      <c r="F86" s="184"/>
      <c r="G86" s="184"/>
      <c r="H86" s="188"/>
      <c r="I86" s="184"/>
      <c r="J86" s="184"/>
      <c r="K86" s="184"/>
    </row>
    <row r="87" spans="1:11" ht="12" customHeight="1">
      <c r="A87" s="184"/>
      <c r="B87" s="167"/>
      <c r="C87" s="184"/>
      <c r="D87" s="175"/>
      <c r="E87" s="184"/>
      <c r="F87" s="184"/>
      <c r="G87" s="184"/>
      <c r="H87" s="175"/>
      <c r="I87" s="184"/>
      <c r="J87" s="184"/>
      <c r="K87" s="184"/>
    </row>
    <row r="88" spans="1:11" ht="12" customHeight="1">
      <c r="A88" s="182"/>
      <c r="B88" s="176"/>
      <c r="C88" s="172"/>
      <c r="D88" s="174"/>
      <c r="E88" s="172"/>
      <c r="F88" s="172"/>
      <c r="G88" s="172"/>
      <c r="H88" s="174"/>
      <c r="I88" s="172"/>
      <c r="J88" s="172"/>
      <c r="K88" s="172"/>
    </row>
    <row r="89" spans="1:11" ht="12" customHeight="1">
      <c r="A89" s="170"/>
      <c r="B89" s="184"/>
      <c r="C89" s="185"/>
      <c r="D89" s="164"/>
      <c r="E89" s="185"/>
      <c r="F89" s="185"/>
      <c r="G89" s="185"/>
      <c r="H89" s="164"/>
      <c r="I89" s="185"/>
      <c r="J89" s="185"/>
      <c r="K89" s="185"/>
    </row>
    <row r="90" spans="1:11" ht="12" customHeight="1">
      <c r="A90" s="170"/>
      <c r="B90" s="184"/>
      <c r="C90" s="184"/>
      <c r="D90" s="164"/>
      <c r="E90" s="184"/>
      <c r="F90" s="184"/>
      <c r="G90" s="184"/>
      <c r="H90" s="164"/>
      <c r="I90" s="184"/>
      <c r="J90" s="184"/>
      <c r="K90" s="184"/>
    </row>
    <row r="91" spans="1:11" s="79" customFormat="1" ht="15.75" customHeight="1">
      <c r="A91" s="166"/>
      <c r="B91" s="166"/>
      <c r="C91" s="166"/>
      <c r="D91" s="178"/>
      <c r="E91" s="166"/>
      <c r="F91" s="166"/>
      <c r="G91" s="166"/>
      <c r="H91" s="178"/>
      <c r="I91" s="166"/>
      <c r="J91" s="166"/>
      <c r="K91" s="166"/>
    </row>
    <row r="92" spans="1:11" s="79" customFormat="1" ht="27" customHeight="1">
      <c r="A92" s="437"/>
      <c r="B92" s="437"/>
      <c r="C92" s="437"/>
      <c r="D92" s="178"/>
      <c r="E92" s="282"/>
      <c r="F92" s="282"/>
      <c r="G92" s="282"/>
      <c r="H92" s="178"/>
      <c r="I92" s="390"/>
      <c r="J92" s="390"/>
      <c r="K92" s="390"/>
    </row>
    <row r="93" spans="1:11" s="79" customFormat="1">
      <c r="A93" s="76"/>
      <c r="B93" s="71"/>
      <c r="C93" s="26"/>
      <c r="E93" s="26"/>
      <c r="F93" s="26"/>
      <c r="G93" s="26"/>
      <c r="I93" s="26"/>
      <c r="J93" s="26"/>
      <c r="K93" s="26"/>
    </row>
    <row r="94" spans="1:11">
      <c r="A94" s="69"/>
      <c r="C94" s="69"/>
      <c r="E94" s="69"/>
      <c r="F94" s="69"/>
      <c r="G94" s="69"/>
      <c r="I94" s="69"/>
      <c r="J94" s="69"/>
      <c r="K94" s="69"/>
    </row>
    <row r="95" spans="1:11">
      <c r="A95" s="77"/>
      <c r="C95" s="69"/>
      <c r="E95" s="69"/>
      <c r="F95" s="69"/>
      <c r="G95" s="69"/>
      <c r="I95" s="69"/>
      <c r="J95" s="69"/>
      <c r="K95" s="69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8"/>
  <sheetViews>
    <sheetView showGridLines="0" zoomScaleNormal="100" zoomScaleSheetLayoutView="100" workbookViewId="0">
      <pane xSplit="1" ySplit="3" topLeftCell="B19" activePane="bottomRight" state="frozen"/>
      <selection activeCell="B9" sqref="B9:F9"/>
      <selection pane="topRight" activeCell="B9" sqref="B9:F9"/>
      <selection pane="bottomLeft" activeCell="B9" sqref="B9:F9"/>
      <selection pane="bottomRight" activeCell="F58" sqref="F58"/>
    </sheetView>
  </sheetViews>
  <sheetFormatPr defaultColWidth="9.1796875" defaultRowHeight="14.15" customHeight="1"/>
  <cols>
    <col min="1" max="1" width="44.7265625" style="11" customWidth="1"/>
    <col min="2" max="7" width="12.7265625" style="47" customWidth="1"/>
    <col min="8" max="8" width="12.26953125" style="47" customWidth="1"/>
    <col min="9" max="9" width="12.7265625" style="47" customWidth="1"/>
    <col min="10" max="16384" width="9.1796875" style="47"/>
  </cols>
  <sheetData>
    <row r="1" spans="1:9" ht="14.15" customHeight="1">
      <c r="A1" s="438" t="s">
        <v>193</v>
      </c>
      <c r="B1" s="440" t="s">
        <v>203</v>
      </c>
      <c r="C1" s="441"/>
      <c r="D1" s="441"/>
      <c r="E1" s="442"/>
      <c r="F1" s="440" t="s">
        <v>219</v>
      </c>
      <c r="G1" s="441"/>
      <c r="H1" s="441"/>
      <c r="I1" s="442"/>
    </row>
    <row r="2" spans="1:9" ht="14.15" customHeight="1" thickBot="1">
      <c r="A2" s="439"/>
      <c r="B2" s="443"/>
      <c r="C2" s="444"/>
      <c r="D2" s="444"/>
      <c r="E2" s="445"/>
      <c r="F2" s="443"/>
      <c r="G2" s="444"/>
      <c r="H2" s="444"/>
      <c r="I2" s="445"/>
    </row>
    <row r="3" spans="1:9" ht="14.15" customHeight="1" thickBot="1">
      <c r="A3" s="242"/>
      <c r="B3" s="230" t="s">
        <v>108</v>
      </c>
      <c r="C3" s="239" t="s">
        <v>109</v>
      </c>
      <c r="D3" s="239" t="s">
        <v>110</v>
      </c>
      <c r="E3" s="200" t="s">
        <v>111</v>
      </c>
      <c r="F3" s="200" t="s">
        <v>108</v>
      </c>
      <c r="G3" s="239" t="s">
        <v>109</v>
      </c>
      <c r="H3" s="239" t="s">
        <v>110</v>
      </c>
      <c r="I3" s="200" t="s">
        <v>111</v>
      </c>
    </row>
    <row r="4" spans="1:9" ht="14.15" customHeight="1">
      <c r="A4" s="29"/>
      <c r="B4" s="300"/>
      <c r="C4" s="300"/>
      <c r="D4" s="371"/>
      <c r="E4" s="300"/>
      <c r="F4" s="300"/>
      <c r="G4" s="300"/>
      <c r="H4" s="371"/>
      <c r="I4" s="300"/>
    </row>
    <row r="5" spans="1:9" ht="14.15" customHeight="1">
      <c r="A5" s="36" t="s">
        <v>159</v>
      </c>
      <c r="B5" s="306"/>
      <c r="C5" s="306"/>
      <c r="D5" s="372"/>
      <c r="E5" s="306"/>
      <c r="F5" s="306"/>
      <c r="G5" s="306"/>
      <c r="H5" s="372"/>
      <c r="I5" s="306"/>
    </row>
    <row r="6" spans="1:9" ht="4.5" customHeight="1">
      <c r="A6" s="29"/>
      <c r="B6" s="300"/>
      <c r="C6" s="300"/>
      <c r="D6" s="371"/>
      <c r="E6" s="300"/>
      <c r="F6" s="300"/>
      <c r="G6" s="300"/>
      <c r="H6" s="371"/>
      <c r="I6" s="300"/>
    </row>
    <row r="7" spans="1:9" ht="14.15" customHeight="1">
      <c r="A7" s="37" t="s">
        <v>89</v>
      </c>
      <c r="B7" s="191"/>
      <c r="C7" s="191"/>
      <c r="D7" s="38"/>
      <c r="E7" s="191"/>
      <c r="F7" s="191"/>
      <c r="G7" s="191"/>
      <c r="H7" s="38"/>
      <c r="I7" s="191"/>
    </row>
    <row r="8" spans="1:9" ht="14.15" customHeight="1">
      <c r="B8" s="293"/>
      <c r="C8" s="293"/>
      <c r="D8" s="373"/>
      <c r="E8" s="293"/>
      <c r="F8" s="293"/>
      <c r="G8" s="293"/>
      <c r="H8" s="373"/>
      <c r="I8" s="293"/>
    </row>
    <row r="9" spans="1:9" ht="14.15" customHeight="1">
      <c r="A9" s="29" t="s">
        <v>211</v>
      </c>
      <c r="B9" s="297">
        <v>0.44700000000000001</v>
      </c>
      <c r="C9" s="301">
        <v>0.45200000000000001</v>
      </c>
      <c r="D9" s="378">
        <v>0.44800000000000001</v>
      </c>
      <c r="E9" s="301">
        <v>0.44800000000000001</v>
      </c>
      <c r="F9" s="301" t="s">
        <v>120</v>
      </c>
      <c r="G9" s="301" t="s">
        <v>120</v>
      </c>
      <c r="H9" s="378" t="s">
        <v>225</v>
      </c>
      <c r="I9" s="301"/>
    </row>
    <row r="10" spans="1:9" ht="14.15" customHeight="1">
      <c r="A10" s="29" t="s">
        <v>221</v>
      </c>
      <c r="B10" s="303">
        <f>SUM(B11:B13)</f>
        <v>5305191</v>
      </c>
      <c r="C10" s="303">
        <f>SUM(C11:C13)</f>
        <v>5332289</v>
      </c>
      <c r="D10" s="375">
        <f>SUM(D11:D13)</f>
        <v>5322855</v>
      </c>
      <c r="E10" s="303">
        <f>SUM(E11:E13)</f>
        <v>5368607</v>
      </c>
      <c r="F10" s="303">
        <f>SUM(F11:F13)</f>
        <v>5378483</v>
      </c>
      <c r="G10" s="303">
        <v>5398060</v>
      </c>
      <c r="H10" s="375">
        <v>5425433</v>
      </c>
      <c r="I10" s="303"/>
    </row>
    <row r="11" spans="1:9" ht="14.15" customHeight="1">
      <c r="A11" s="33" t="s">
        <v>92</v>
      </c>
      <c r="B11" s="302">
        <v>3352029</v>
      </c>
      <c r="C11" s="302">
        <v>3391357</v>
      </c>
      <c r="D11" s="391">
        <v>3415768</v>
      </c>
      <c r="E11" s="302">
        <v>3455581</v>
      </c>
      <c r="F11" s="302">
        <v>3469960</v>
      </c>
      <c r="G11" s="302">
        <v>3496962</v>
      </c>
      <c r="H11" s="391">
        <v>3496501</v>
      </c>
      <c r="I11" s="304"/>
    </row>
    <row r="12" spans="1:9" ht="14.15" customHeight="1">
      <c r="A12" s="33" t="s">
        <v>93</v>
      </c>
      <c r="B12" s="302">
        <f>SUM(1953162-B13)</f>
        <v>1689656</v>
      </c>
      <c r="C12" s="302">
        <f>SUM(1940932-C13)</f>
        <v>1673678</v>
      </c>
      <c r="D12" s="391">
        <f>SUM(1907087-D13)</f>
        <v>1637240</v>
      </c>
      <c r="E12" s="302">
        <f>SUM(1913026-E13)</f>
        <v>1638550</v>
      </c>
      <c r="F12" s="302">
        <f>SUM(1908523-F13)</f>
        <v>1621964</v>
      </c>
      <c r="G12" s="302">
        <f>SUM(1901098-G13)</f>
        <v>1602268</v>
      </c>
      <c r="H12" s="391">
        <f>SUM(1928932-353061)</f>
        <v>1575871</v>
      </c>
      <c r="I12" s="304"/>
    </row>
    <row r="13" spans="1:9" ht="14.15" customHeight="1">
      <c r="A13" s="33" t="s">
        <v>220</v>
      </c>
      <c r="B13" s="302">
        <v>263506</v>
      </c>
      <c r="C13" s="302">
        <v>267254</v>
      </c>
      <c r="D13" s="391">
        <v>269847</v>
      </c>
      <c r="E13" s="302">
        <v>274476</v>
      </c>
      <c r="F13" s="302">
        <v>286559</v>
      </c>
      <c r="G13" s="302">
        <v>298830</v>
      </c>
      <c r="H13" s="391">
        <v>353061</v>
      </c>
      <c r="I13" s="304"/>
    </row>
    <row r="14" spans="1:9" ht="14.15" customHeight="1">
      <c r="A14" s="29" t="s">
        <v>97</v>
      </c>
      <c r="B14" s="298">
        <v>211.6</v>
      </c>
      <c r="C14" s="298">
        <v>220.5</v>
      </c>
      <c r="D14" s="376">
        <v>218.96780766739559</v>
      </c>
      <c r="E14" s="298">
        <v>220.4</v>
      </c>
      <c r="F14" s="298">
        <v>243.2</v>
      </c>
      <c r="G14" s="298">
        <v>254</v>
      </c>
      <c r="H14" s="376">
        <v>241.3</v>
      </c>
      <c r="I14" s="298"/>
    </row>
    <row r="15" spans="1:9" ht="14.15" customHeight="1">
      <c r="A15" s="29" t="s">
        <v>91</v>
      </c>
      <c r="B15" s="298">
        <v>3447</v>
      </c>
      <c r="C15" s="298">
        <v>3545.9302095722819</v>
      </c>
      <c r="D15" s="376">
        <v>3605.9136657693393</v>
      </c>
      <c r="E15" s="298">
        <v>3559</v>
      </c>
      <c r="F15" s="298">
        <v>3540</v>
      </c>
      <c r="G15" s="298">
        <v>3494</v>
      </c>
      <c r="H15" s="376">
        <v>3634</v>
      </c>
      <c r="I15" s="298"/>
    </row>
    <row r="16" spans="1:9" ht="14.15" customHeight="1">
      <c r="A16" s="415" t="s">
        <v>92</v>
      </c>
      <c r="B16" s="302">
        <v>4964</v>
      </c>
      <c r="C16" s="302">
        <v>5038</v>
      </c>
      <c r="D16" s="377">
        <v>5073</v>
      </c>
      <c r="E16" s="302">
        <v>5015</v>
      </c>
      <c r="F16" s="302">
        <v>4971</v>
      </c>
      <c r="G16" s="302">
        <v>4900</v>
      </c>
      <c r="H16" s="377">
        <v>5026</v>
      </c>
      <c r="I16" s="302"/>
    </row>
    <row r="17" spans="1:9" ht="14.15" customHeight="1">
      <c r="A17" s="415" t="s">
        <v>93</v>
      </c>
      <c r="B17" s="302">
        <v>1015</v>
      </c>
      <c r="C17" s="302">
        <v>1125</v>
      </c>
      <c r="D17" s="377">
        <v>1176</v>
      </c>
      <c r="E17" s="302">
        <v>1094</v>
      </c>
      <c r="F17" s="302">
        <v>1014</v>
      </c>
      <c r="G17" s="302">
        <v>984</v>
      </c>
      <c r="H17" s="377">
        <v>1239</v>
      </c>
      <c r="I17" s="302"/>
    </row>
    <row r="18" spans="1:9" ht="14.15" customHeight="1">
      <c r="A18" s="415" t="s">
        <v>220</v>
      </c>
      <c r="B18" s="302">
        <v>661</v>
      </c>
      <c r="C18" s="302">
        <v>644</v>
      </c>
      <c r="D18" s="377">
        <v>638</v>
      </c>
      <c r="E18" s="302">
        <v>628</v>
      </c>
      <c r="F18" s="302">
        <v>616</v>
      </c>
      <c r="G18" s="302">
        <v>589</v>
      </c>
      <c r="H18" s="377">
        <v>530</v>
      </c>
      <c r="I18" s="302"/>
    </row>
    <row r="19" spans="1:9" ht="14.15" customHeight="1">
      <c r="A19" s="29" t="s">
        <v>94</v>
      </c>
      <c r="B19" s="297">
        <v>0.18</v>
      </c>
      <c r="C19" s="297">
        <v>0.14548852528738707</v>
      </c>
      <c r="D19" s="378">
        <v>0.17231922908769939</v>
      </c>
      <c r="E19" s="297">
        <v>0.14000000000000001</v>
      </c>
      <c r="F19" s="297">
        <v>0.13300000000000001</v>
      </c>
      <c r="G19" s="297">
        <v>0.11700000000000001</v>
      </c>
      <c r="H19" s="378">
        <v>0.125</v>
      </c>
      <c r="I19" s="297"/>
    </row>
    <row r="20" spans="1:9" ht="14.15" customHeight="1">
      <c r="A20" s="415" t="s">
        <v>92</v>
      </c>
      <c r="B20" s="293">
        <v>9.4E-2</v>
      </c>
      <c r="C20" s="293">
        <v>8.5999999999999993E-2</v>
      </c>
      <c r="D20" s="373">
        <v>9.1999999999999998E-2</v>
      </c>
      <c r="E20" s="293">
        <v>8.5000000000000006E-2</v>
      </c>
      <c r="F20" s="293">
        <v>0.08</v>
      </c>
      <c r="G20" s="293">
        <v>0.06</v>
      </c>
      <c r="H20" s="373">
        <v>0.06</v>
      </c>
      <c r="I20" s="293"/>
    </row>
    <row r="21" spans="1:9" ht="14.15" customHeight="1">
      <c r="A21" s="415" t="s">
        <v>93</v>
      </c>
      <c r="B21" s="293">
        <v>0.36399999999999999</v>
      </c>
      <c r="C21" s="293">
        <v>0.27993423726440309</v>
      </c>
      <c r="D21" s="373">
        <v>0.35961718791413477</v>
      </c>
      <c r="E21" s="293">
        <v>0.26400000000000001</v>
      </c>
      <c r="F21" s="293">
        <v>0.24299999999999999</v>
      </c>
      <c r="G21" s="293">
        <v>0.221</v>
      </c>
      <c r="H21" s="373">
        <v>0.24099999999999999</v>
      </c>
      <c r="I21" s="293"/>
    </row>
    <row r="22" spans="1:9" ht="14.15" customHeight="1">
      <c r="A22" s="34" t="s">
        <v>95</v>
      </c>
      <c r="B22" s="297">
        <v>0.45650000000000002</v>
      </c>
      <c r="C22" s="297">
        <v>0.46625083931158778</v>
      </c>
      <c r="D22" s="378">
        <v>0.47927996802042083</v>
      </c>
      <c r="E22" s="297">
        <v>0.48020000000000002</v>
      </c>
      <c r="F22" s="297">
        <v>0.47589999999999999</v>
      </c>
      <c r="G22" s="297">
        <v>0.47239999999999999</v>
      </c>
      <c r="H22" s="378">
        <v>0.49540000000000001</v>
      </c>
      <c r="I22" s="297"/>
    </row>
    <row r="23" spans="1:9" ht="14.15" customHeight="1">
      <c r="A23" s="414" t="s">
        <v>121</v>
      </c>
      <c r="B23" s="305">
        <v>3026145</v>
      </c>
      <c r="C23" s="305">
        <v>3041446</v>
      </c>
      <c r="D23" s="375">
        <v>3062358</v>
      </c>
      <c r="E23" s="305">
        <v>3115130</v>
      </c>
      <c r="F23" s="305">
        <v>3165301</v>
      </c>
      <c r="G23" s="305">
        <v>3180747</v>
      </c>
      <c r="H23" s="375">
        <v>3223273</v>
      </c>
      <c r="I23" s="305"/>
    </row>
    <row r="24" spans="1:9" ht="14.15" customHeight="1">
      <c r="A24" s="29"/>
      <c r="B24" s="300"/>
      <c r="C24" s="300"/>
      <c r="D24" s="371"/>
      <c r="E24" s="300"/>
      <c r="F24" s="300"/>
      <c r="G24" s="300"/>
      <c r="H24" s="371"/>
      <c r="I24" s="300"/>
    </row>
    <row r="25" spans="1:9" ht="14.15" customHeight="1">
      <c r="A25" s="37" t="s">
        <v>75</v>
      </c>
      <c r="B25" s="190"/>
      <c r="C25" s="190"/>
      <c r="D25" s="40"/>
      <c r="E25" s="190"/>
      <c r="F25" s="190"/>
      <c r="G25" s="190"/>
      <c r="H25" s="40"/>
      <c r="I25" s="190"/>
    </row>
    <row r="26" spans="1:9" ht="14.15" customHeight="1">
      <c r="A26" s="29"/>
      <c r="B26" s="300"/>
      <c r="C26" s="300"/>
      <c r="D26" s="371"/>
      <c r="E26" s="300"/>
      <c r="F26" s="300"/>
      <c r="G26" s="300"/>
      <c r="H26" s="371"/>
      <c r="I26" s="300"/>
    </row>
    <row r="27" spans="1:9" ht="14.15" customHeight="1">
      <c r="A27" s="36" t="s">
        <v>96</v>
      </c>
      <c r="B27" s="300"/>
      <c r="C27" s="300"/>
      <c r="D27" s="371"/>
      <c r="E27" s="300"/>
      <c r="F27" s="300"/>
      <c r="G27" s="300"/>
      <c r="H27" s="371"/>
      <c r="I27" s="300"/>
    </row>
    <row r="28" spans="1:9" ht="14.15" customHeight="1">
      <c r="A28" s="81" t="s">
        <v>151</v>
      </c>
      <c r="B28" s="298">
        <v>1377574</v>
      </c>
      <c r="C28" s="298">
        <v>1371699</v>
      </c>
      <c r="D28" s="376">
        <v>1367538</v>
      </c>
      <c r="E28" s="298">
        <v>1362049</v>
      </c>
      <c r="F28" s="298">
        <v>1357903</v>
      </c>
      <c r="G28" s="298">
        <v>1346440</v>
      </c>
      <c r="H28" s="376">
        <v>1343427</v>
      </c>
      <c r="I28" s="298"/>
    </row>
    <row r="29" spans="1:9" ht="14.15" customHeight="1">
      <c r="A29" s="34" t="s">
        <v>119</v>
      </c>
      <c r="B29" s="298">
        <v>147</v>
      </c>
      <c r="C29" s="298">
        <v>134.68380518581122</v>
      </c>
      <c r="D29" s="376">
        <v>127.58505144140118</v>
      </c>
      <c r="E29" s="298">
        <v>130</v>
      </c>
      <c r="F29" s="298">
        <v>146</v>
      </c>
      <c r="G29" s="298">
        <v>161</v>
      </c>
      <c r="H29" s="376">
        <v>134</v>
      </c>
      <c r="I29" s="298"/>
    </row>
    <row r="30" spans="1:9" ht="14.15" customHeight="1">
      <c r="A30" s="34" t="s">
        <v>150</v>
      </c>
      <c r="B30" s="298">
        <v>2252</v>
      </c>
      <c r="C30" s="298">
        <v>2216.9725972738847</v>
      </c>
      <c r="D30" s="376">
        <v>2165.4955050782032</v>
      </c>
      <c r="E30" s="298">
        <v>2132</v>
      </c>
      <c r="F30" s="298">
        <v>2152</v>
      </c>
      <c r="G30" s="298">
        <v>2145</v>
      </c>
      <c r="H30" s="376">
        <v>2109</v>
      </c>
      <c r="I30" s="298"/>
    </row>
    <row r="31" spans="1:9" ht="14.15" customHeight="1">
      <c r="A31" s="29"/>
      <c r="B31" s="293"/>
      <c r="C31" s="293"/>
      <c r="D31" s="373"/>
      <c r="E31" s="293"/>
      <c r="F31" s="293"/>
      <c r="G31" s="293"/>
      <c r="H31" s="373"/>
      <c r="I31" s="293"/>
    </row>
    <row r="32" spans="1:9" ht="14.15" customHeight="1">
      <c r="A32" s="36" t="s">
        <v>76</v>
      </c>
      <c r="B32" s="293"/>
      <c r="C32" s="293"/>
      <c r="D32" s="373"/>
      <c r="E32" s="293"/>
      <c r="F32" s="293"/>
      <c r="G32" s="293"/>
      <c r="H32" s="373"/>
      <c r="I32" s="293"/>
    </row>
    <row r="33" spans="1:9" ht="14.15" customHeight="1">
      <c r="A33" s="29" t="s">
        <v>204</v>
      </c>
      <c r="B33" s="297">
        <v>0.38700000000000001</v>
      </c>
      <c r="C33" s="297">
        <v>0.38900000000000001</v>
      </c>
      <c r="D33" s="374">
        <v>0.3926</v>
      </c>
      <c r="E33" s="297">
        <v>0.39800000000000002</v>
      </c>
      <c r="F33" s="297">
        <v>0.39989999999999998</v>
      </c>
      <c r="G33" s="297">
        <v>0.40200000000000002</v>
      </c>
      <c r="H33" s="374" t="s">
        <v>120</v>
      </c>
      <c r="I33" s="297"/>
    </row>
    <row r="34" spans="1:9" ht="14.15" customHeight="1">
      <c r="A34" s="33" t="s">
        <v>77</v>
      </c>
      <c r="B34" s="295">
        <v>534547</v>
      </c>
      <c r="C34" s="295">
        <v>527390</v>
      </c>
      <c r="D34" s="379">
        <v>516535</v>
      </c>
      <c r="E34" s="295">
        <v>506596</v>
      </c>
      <c r="F34" s="295">
        <v>495541</v>
      </c>
      <c r="G34" s="295">
        <v>484977</v>
      </c>
      <c r="H34" s="379">
        <v>469914</v>
      </c>
      <c r="I34" s="295"/>
    </row>
    <row r="35" spans="1:9" ht="14.15" customHeight="1">
      <c r="A35" s="33" t="s">
        <v>78</v>
      </c>
      <c r="B35" s="295">
        <v>405859</v>
      </c>
      <c r="C35" s="295">
        <v>411502</v>
      </c>
      <c r="D35" s="379">
        <v>417945</v>
      </c>
      <c r="E35" s="295">
        <v>424572</v>
      </c>
      <c r="F35" s="295">
        <v>432321</v>
      </c>
      <c r="G35" s="295">
        <v>436758</v>
      </c>
      <c r="H35" s="379">
        <v>445231</v>
      </c>
      <c r="I35" s="295"/>
    </row>
    <row r="36" spans="1:9" ht="14.15" customHeight="1">
      <c r="A36" s="33" t="s">
        <v>79</v>
      </c>
      <c r="B36" s="295">
        <v>229767</v>
      </c>
      <c r="C36" s="295">
        <v>249804</v>
      </c>
      <c r="D36" s="379">
        <v>274341</v>
      </c>
      <c r="E36" s="295">
        <v>299422</v>
      </c>
      <c r="F36" s="295">
        <v>327869</v>
      </c>
      <c r="G36" s="295">
        <v>349012</v>
      </c>
      <c r="H36" s="379">
        <v>383680</v>
      </c>
      <c r="I36" s="295"/>
    </row>
    <row r="37" spans="1:9" ht="14.15" customHeight="1">
      <c r="A37" s="34" t="s">
        <v>80</v>
      </c>
      <c r="B37" s="294">
        <v>1170173</v>
      </c>
      <c r="C37" s="294">
        <v>1188696</v>
      </c>
      <c r="D37" s="380">
        <v>1208821</v>
      </c>
      <c r="E37" s="294">
        <v>1230590</v>
      </c>
      <c r="F37" s="294">
        <v>1255731</v>
      </c>
      <c r="G37" s="294">
        <v>1270747</v>
      </c>
      <c r="H37" s="380">
        <f>SUM(H34:H36)</f>
        <v>1298825</v>
      </c>
      <c r="I37" s="294"/>
    </row>
    <row r="38" spans="1:9" ht="14.15" customHeight="1">
      <c r="A38" s="34" t="s">
        <v>81</v>
      </c>
      <c r="B38" s="294">
        <v>3485</v>
      </c>
      <c r="C38" s="294">
        <v>3494.0475697884654</v>
      </c>
      <c r="D38" s="380">
        <v>3485.4887005228484</v>
      </c>
      <c r="E38" s="294">
        <v>3496</v>
      </c>
      <c r="F38" s="294">
        <v>3556</v>
      </c>
      <c r="G38" s="294">
        <v>3579</v>
      </c>
      <c r="H38" s="380">
        <v>3601</v>
      </c>
      <c r="I38" s="294"/>
    </row>
    <row r="39" spans="1:9" ht="14.15" customHeight="1">
      <c r="A39" s="34" t="s">
        <v>82</v>
      </c>
      <c r="B39" s="294">
        <v>27863</v>
      </c>
      <c r="C39" s="294">
        <v>25503</v>
      </c>
      <c r="D39" s="380">
        <v>23967</v>
      </c>
      <c r="E39" s="294">
        <v>22729</v>
      </c>
      <c r="F39" s="294">
        <v>21861</v>
      </c>
      <c r="G39" s="294">
        <v>21164</v>
      </c>
      <c r="H39" s="380">
        <v>21280</v>
      </c>
      <c r="I39" s="294"/>
    </row>
    <row r="40" spans="1:9" ht="14.15" customHeight="1">
      <c r="B40" s="293"/>
      <c r="C40" s="293"/>
      <c r="D40" s="373"/>
      <c r="E40" s="293"/>
      <c r="F40" s="293"/>
      <c r="G40" s="293"/>
      <c r="H40" s="373"/>
      <c r="I40" s="293"/>
    </row>
    <row r="41" spans="1:9" ht="14.15" customHeight="1">
      <c r="A41" s="36" t="s">
        <v>83</v>
      </c>
      <c r="B41" s="293"/>
      <c r="C41" s="293"/>
      <c r="D41" s="373"/>
      <c r="E41" s="293"/>
      <c r="F41" s="293"/>
      <c r="G41" s="293"/>
      <c r="H41" s="373"/>
      <c r="I41" s="293"/>
    </row>
    <row r="42" spans="1:9" ht="14.15" customHeight="1">
      <c r="A42" s="29" t="s">
        <v>205</v>
      </c>
      <c r="B42" s="297">
        <v>0.31</v>
      </c>
      <c r="C42" s="301">
        <v>0.313</v>
      </c>
      <c r="D42" s="374">
        <v>0.31780000000000003</v>
      </c>
      <c r="E42" s="301">
        <v>0.32400000000000001</v>
      </c>
      <c r="F42" s="301">
        <v>0.3281</v>
      </c>
      <c r="G42" s="301">
        <v>0.33100000000000002</v>
      </c>
      <c r="H42" s="374" t="s">
        <v>120</v>
      </c>
      <c r="I42" s="301"/>
    </row>
    <row r="43" spans="1:9" ht="14.15" customHeight="1">
      <c r="A43" s="33" t="s">
        <v>84</v>
      </c>
      <c r="B43" s="302">
        <v>110348</v>
      </c>
      <c r="C43" s="302">
        <v>108624</v>
      </c>
      <c r="D43" s="377">
        <v>106770</v>
      </c>
      <c r="E43" s="302">
        <v>103768</v>
      </c>
      <c r="F43" s="302">
        <v>103081</v>
      </c>
      <c r="G43" s="302">
        <v>103643</v>
      </c>
      <c r="H43" s="377">
        <v>103795</v>
      </c>
      <c r="I43" s="302"/>
    </row>
    <row r="44" spans="1:9" ht="14.15" customHeight="1">
      <c r="A44" s="33" t="s">
        <v>85</v>
      </c>
      <c r="B44" s="302">
        <v>258499</v>
      </c>
      <c r="C44" s="302">
        <v>253006</v>
      </c>
      <c r="D44" s="377">
        <v>245338</v>
      </c>
      <c r="E44" s="302">
        <v>239274</v>
      </c>
      <c r="F44" s="302">
        <v>231912</v>
      </c>
      <c r="G44" s="302">
        <v>225856</v>
      </c>
      <c r="H44" s="377">
        <v>218122</v>
      </c>
      <c r="I44" s="302"/>
    </row>
    <row r="45" spans="1:9" ht="14.15" customHeight="1">
      <c r="A45" s="33" t="s">
        <v>86</v>
      </c>
      <c r="B45" s="302">
        <v>737797</v>
      </c>
      <c r="C45" s="302">
        <v>760552</v>
      </c>
      <c r="D45" s="377">
        <v>786237</v>
      </c>
      <c r="E45" s="302">
        <v>814771</v>
      </c>
      <c r="F45" s="302">
        <v>844401</v>
      </c>
      <c r="G45" s="302">
        <v>861794</v>
      </c>
      <c r="H45" s="377">
        <v>893564</v>
      </c>
      <c r="I45" s="302"/>
    </row>
    <row r="46" spans="1:9" ht="14.15" customHeight="1">
      <c r="A46" s="34" t="s">
        <v>87</v>
      </c>
      <c r="B46" s="298">
        <v>1106644</v>
      </c>
      <c r="C46" s="298">
        <v>1122182</v>
      </c>
      <c r="D46" s="376">
        <v>1138345</v>
      </c>
      <c r="E46" s="298">
        <v>1157813</v>
      </c>
      <c r="F46" s="298">
        <v>1179394</v>
      </c>
      <c r="G46" s="298">
        <v>1191293</v>
      </c>
      <c r="H46" s="376">
        <f>SUM(H43:H45)</f>
        <v>1215481</v>
      </c>
      <c r="I46" s="298"/>
    </row>
    <row r="47" spans="1:9" ht="14.15" customHeight="1">
      <c r="A47" s="29" t="s">
        <v>88</v>
      </c>
      <c r="B47" s="298">
        <v>3312</v>
      </c>
      <c r="C47" s="298">
        <v>3301.402658493982</v>
      </c>
      <c r="D47" s="376">
        <v>3284.0118812317983</v>
      </c>
      <c r="E47" s="298">
        <v>3283</v>
      </c>
      <c r="F47" s="298">
        <v>3274</v>
      </c>
      <c r="G47" s="298">
        <v>3292</v>
      </c>
      <c r="H47" s="376">
        <v>3288</v>
      </c>
      <c r="I47" s="298"/>
    </row>
    <row r="48" spans="1:9" ht="14.15" customHeight="1">
      <c r="A48" s="29"/>
      <c r="B48" s="293"/>
      <c r="C48" s="293"/>
      <c r="D48" s="373"/>
      <c r="E48" s="293"/>
      <c r="F48" s="293"/>
      <c r="G48" s="293"/>
      <c r="H48" s="373"/>
      <c r="I48" s="293"/>
    </row>
    <row r="49" spans="1:9" ht="14.15" customHeight="1">
      <c r="A49" s="36" t="s">
        <v>212</v>
      </c>
      <c r="B49" s="293"/>
      <c r="C49" s="293"/>
      <c r="D49" s="373"/>
      <c r="E49" s="293"/>
      <c r="F49" s="293"/>
      <c r="G49" s="293"/>
      <c r="H49" s="373"/>
      <c r="I49" s="293"/>
    </row>
    <row r="50" spans="1:9" ht="3.75" customHeight="1">
      <c r="B50" s="293"/>
      <c r="C50" s="293"/>
      <c r="D50" s="373"/>
      <c r="E50" s="293"/>
      <c r="F50" s="293"/>
      <c r="G50" s="293"/>
      <c r="H50" s="373"/>
      <c r="I50" s="293"/>
    </row>
    <row r="51" spans="1:9" ht="14.15" customHeight="1">
      <c r="A51" s="37" t="s">
        <v>89</v>
      </c>
      <c r="B51" s="191"/>
      <c r="C51" s="191"/>
      <c r="D51" s="41"/>
      <c r="E51" s="191"/>
      <c r="F51" s="191"/>
      <c r="G51" s="191"/>
      <c r="H51" s="41"/>
      <c r="I51" s="191"/>
    </row>
    <row r="52" spans="1:9" ht="14.15" customHeight="1">
      <c r="A52" s="29"/>
      <c r="B52" s="293"/>
      <c r="C52" s="293"/>
      <c r="D52" s="373"/>
      <c r="E52" s="293"/>
      <c r="F52" s="293"/>
      <c r="G52" s="293"/>
      <c r="H52" s="373"/>
      <c r="I52" s="293"/>
    </row>
    <row r="53" spans="1:9" ht="14.15" customHeight="1">
      <c r="A53" s="29" t="s">
        <v>206</v>
      </c>
      <c r="B53" s="297">
        <v>1.0389999999999999</v>
      </c>
      <c r="C53" s="297">
        <v>1.0447976878612717</v>
      </c>
      <c r="D53" s="378">
        <v>1.0992292870905587</v>
      </c>
      <c r="E53" s="297">
        <v>1.038</v>
      </c>
      <c r="F53" s="297">
        <v>1.0269999999999999</v>
      </c>
      <c r="G53" s="297">
        <v>0.96799999999999997</v>
      </c>
      <c r="H53" s="378">
        <v>1.0009999999999999</v>
      </c>
      <c r="I53" s="297"/>
    </row>
    <row r="54" spans="1:9" ht="14.15" customHeight="1">
      <c r="A54" s="29" t="s">
        <v>207</v>
      </c>
      <c r="B54" s="297">
        <v>0.496</v>
      </c>
      <c r="C54" s="297">
        <v>0.49377593360995853</v>
      </c>
      <c r="D54" s="378">
        <v>0.49956178790534617</v>
      </c>
      <c r="E54" s="297">
        <v>0.48699999999999999</v>
      </c>
      <c r="F54" s="297">
        <v>0.48399999999999999</v>
      </c>
      <c r="G54" s="297">
        <v>0.47499999999999998</v>
      </c>
      <c r="H54" s="378">
        <v>0.47499999999999998</v>
      </c>
      <c r="I54" s="297"/>
    </row>
    <row r="55" spans="1:9" ht="14.15" customHeight="1">
      <c r="A55" s="29" t="s">
        <v>221</v>
      </c>
      <c r="B55" s="298">
        <v>1188524</v>
      </c>
      <c r="C55" s="298">
        <v>1198053</v>
      </c>
      <c r="D55" s="376">
        <v>1258691</v>
      </c>
      <c r="E55" s="298">
        <v>1219797</v>
      </c>
      <c r="F55" s="298">
        <v>1195810</v>
      </c>
      <c r="G55" s="298">
        <v>1158806</v>
      </c>
      <c r="H55" s="376">
        <v>1152443</v>
      </c>
      <c r="I55" s="298"/>
    </row>
    <row r="56" spans="1:9" ht="14.15" customHeight="1">
      <c r="A56" s="35" t="s">
        <v>90</v>
      </c>
      <c r="B56" s="293">
        <v>0.40899999999999997</v>
      </c>
      <c r="C56" s="293">
        <v>0.40799999999999997</v>
      </c>
      <c r="D56" s="373">
        <v>0.39100000000000001</v>
      </c>
      <c r="E56" s="293">
        <v>0.40899999999999997</v>
      </c>
      <c r="F56" s="293">
        <v>0.41799999999999998</v>
      </c>
      <c r="G56" s="293">
        <v>0.433</v>
      </c>
      <c r="H56" s="373">
        <v>0.44</v>
      </c>
      <c r="I56" s="293"/>
    </row>
    <row r="57" spans="1:9" ht="14.15" customHeight="1">
      <c r="A57" s="29" t="s">
        <v>97</v>
      </c>
      <c r="B57" s="299">
        <v>220</v>
      </c>
      <c r="C57" s="299">
        <v>231</v>
      </c>
      <c r="D57" s="381">
        <v>218.1814790143097</v>
      </c>
      <c r="E57" s="299">
        <v>226</v>
      </c>
      <c r="F57" s="299">
        <v>224</v>
      </c>
      <c r="G57" s="299">
        <v>249</v>
      </c>
      <c r="H57" s="381">
        <v>264</v>
      </c>
      <c r="I57" s="299"/>
    </row>
    <row r="58" spans="1:9" ht="14.15" customHeight="1">
      <c r="A58" s="29" t="s">
        <v>91</v>
      </c>
      <c r="B58" s="298">
        <v>1642.2878764059317</v>
      </c>
      <c r="C58" s="298">
        <v>1742.2652867693653</v>
      </c>
      <c r="D58" s="376">
        <v>1893.969310804697</v>
      </c>
      <c r="E58" s="298">
        <v>1718.4869480136967</v>
      </c>
      <c r="F58" s="298">
        <v>1748.7945541929032</v>
      </c>
      <c r="G58" s="298">
        <v>1824.6799999999998</v>
      </c>
      <c r="H58" s="376">
        <v>1968</v>
      </c>
      <c r="I58" s="298"/>
    </row>
    <row r="59" spans="1:9" ht="14.15" customHeight="1">
      <c r="A59" s="29"/>
      <c r="B59" s="293"/>
      <c r="C59" s="293"/>
      <c r="D59" s="373"/>
      <c r="E59" s="293"/>
      <c r="F59" s="293"/>
      <c r="G59" s="293"/>
      <c r="H59" s="373"/>
      <c r="I59" s="293"/>
    </row>
    <row r="60" spans="1:9" ht="14.15" customHeight="1">
      <c r="A60" s="37" t="s">
        <v>75</v>
      </c>
      <c r="B60" s="191"/>
      <c r="C60" s="191"/>
      <c r="D60" s="39"/>
      <c r="E60" s="191"/>
      <c r="F60" s="191"/>
      <c r="G60" s="191"/>
      <c r="H60" s="39"/>
      <c r="I60" s="191"/>
    </row>
    <row r="61" spans="1:9" ht="14.15" customHeight="1">
      <c r="B61" s="293"/>
      <c r="C61" s="293"/>
      <c r="D61" s="373"/>
      <c r="E61" s="293"/>
      <c r="F61" s="293"/>
      <c r="G61" s="293"/>
      <c r="H61" s="373"/>
      <c r="I61" s="293"/>
    </row>
    <row r="62" spans="1:9" ht="14.15" customHeight="1">
      <c r="A62" s="36" t="s">
        <v>96</v>
      </c>
      <c r="B62" s="293"/>
      <c r="C62" s="293"/>
      <c r="D62" s="373"/>
      <c r="E62" s="293"/>
      <c r="F62" s="293"/>
      <c r="G62" s="293"/>
      <c r="H62" s="373"/>
      <c r="I62" s="293"/>
    </row>
    <row r="63" spans="1:9" ht="14.15" customHeight="1">
      <c r="A63" s="11" t="s">
        <v>98</v>
      </c>
      <c r="B63" s="293">
        <v>0.106</v>
      </c>
      <c r="C63" s="293">
        <v>0.10517630057803468</v>
      </c>
      <c r="D63" s="373">
        <v>0.106</v>
      </c>
      <c r="E63" s="293">
        <v>0.107</v>
      </c>
      <c r="F63" s="293">
        <v>0.108</v>
      </c>
      <c r="G63" s="293">
        <v>0.108</v>
      </c>
      <c r="H63" s="373">
        <v>0.109</v>
      </c>
      <c r="I63" s="293"/>
    </row>
    <row r="64" spans="1:9" ht="14.15" customHeight="1">
      <c r="A64" s="85" t="s">
        <v>151</v>
      </c>
      <c r="B64" s="294">
        <v>212204</v>
      </c>
      <c r="C64" s="294">
        <v>211552</v>
      </c>
      <c r="D64" s="380">
        <v>213458</v>
      </c>
      <c r="E64" s="294">
        <v>215810</v>
      </c>
      <c r="F64" s="294">
        <v>216157</v>
      </c>
      <c r="G64" s="294">
        <v>216023</v>
      </c>
      <c r="H64" s="380">
        <v>218257</v>
      </c>
      <c r="I64" s="294"/>
    </row>
    <row r="65" spans="1:9" ht="14.15" customHeight="1">
      <c r="A65" s="87" t="s">
        <v>152</v>
      </c>
      <c r="B65" s="294">
        <v>31827</v>
      </c>
      <c r="C65" s="294">
        <v>30203</v>
      </c>
      <c r="D65" s="380">
        <v>28673.387999999999</v>
      </c>
      <c r="E65" s="294">
        <v>28326</v>
      </c>
      <c r="F65" s="294">
        <v>28071</v>
      </c>
      <c r="G65" s="294">
        <v>29364</v>
      </c>
      <c r="H65" s="380">
        <v>26983</v>
      </c>
      <c r="I65" s="294"/>
    </row>
    <row r="66" spans="1:9" ht="14.15" customHeight="1">
      <c r="A66" s="80"/>
      <c r="B66" s="293"/>
      <c r="C66" s="293"/>
      <c r="D66" s="373"/>
      <c r="E66" s="293"/>
      <c r="F66" s="293"/>
      <c r="G66" s="293"/>
      <c r="H66" s="373"/>
      <c r="I66" s="293"/>
    </row>
    <row r="67" spans="1:9" ht="14.15" customHeight="1">
      <c r="A67" s="36" t="s">
        <v>99</v>
      </c>
      <c r="B67" s="293"/>
      <c r="C67" s="293"/>
      <c r="D67" s="373"/>
      <c r="E67" s="293"/>
      <c r="F67" s="293"/>
      <c r="G67" s="293"/>
      <c r="H67" s="373"/>
      <c r="I67" s="293"/>
    </row>
    <row r="68" spans="1:9" ht="14.15" customHeight="1">
      <c r="A68" s="33" t="s">
        <v>191</v>
      </c>
      <c r="B68" s="295">
        <v>180379</v>
      </c>
      <c r="C68" s="295">
        <v>180352</v>
      </c>
      <c r="D68" s="379">
        <v>184061</v>
      </c>
      <c r="E68" s="295">
        <v>188072</v>
      </c>
      <c r="F68" s="295">
        <v>189689</v>
      </c>
      <c r="G68" s="295">
        <v>191061</v>
      </c>
      <c r="H68" s="379">
        <v>194488</v>
      </c>
      <c r="I68" s="295"/>
    </row>
    <row r="69" spans="1:9" ht="14.15" customHeight="1">
      <c r="A69" s="33" t="s">
        <v>192</v>
      </c>
      <c r="B69" s="295">
        <v>17139</v>
      </c>
      <c r="C69" s="295">
        <v>16784</v>
      </c>
      <c r="D69" s="379">
        <v>16386</v>
      </c>
      <c r="E69" s="295">
        <v>16175</v>
      </c>
      <c r="F69" s="295">
        <v>15827</v>
      </c>
      <c r="G69" s="295">
        <v>15576</v>
      </c>
      <c r="H69" s="379">
        <v>15318</v>
      </c>
      <c r="I69" s="295"/>
    </row>
    <row r="70" spans="1:9" ht="14.15" customHeight="1">
      <c r="A70" s="29" t="s">
        <v>160</v>
      </c>
      <c r="B70" s="294">
        <v>197518</v>
      </c>
      <c r="C70" s="294">
        <v>197136</v>
      </c>
      <c r="D70" s="380">
        <v>200447</v>
      </c>
      <c r="E70" s="294">
        <v>204247</v>
      </c>
      <c r="F70" s="294">
        <v>205516</v>
      </c>
      <c r="G70" s="294">
        <v>206637</v>
      </c>
      <c r="H70" s="380">
        <v>209806</v>
      </c>
      <c r="I70" s="294"/>
    </row>
    <row r="71" spans="1:9" ht="14.15" customHeight="1">
      <c r="A71" s="42" t="s">
        <v>100</v>
      </c>
      <c r="B71" s="296">
        <v>130255</v>
      </c>
      <c r="C71" s="296">
        <v>131876</v>
      </c>
      <c r="D71" s="382">
        <v>133499</v>
      </c>
      <c r="E71" s="296">
        <v>136372</v>
      </c>
      <c r="F71" s="296">
        <v>137368</v>
      </c>
      <c r="G71" s="296">
        <v>138034</v>
      </c>
      <c r="H71" s="382">
        <v>140137</v>
      </c>
      <c r="I71" s="296"/>
    </row>
    <row r="72" spans="1:9" ht="14.15" customHeight="1">
      <c r="A72" s="179"/>
    </row>
    <row r="73" spans="1:9" ht="14.15" customHeight="1">
      <c r="A73" s="11" t="s">
        <v>208</v>
      </c>
    </row>
    <row r="74" spans="1:9" ht="14.15" customHeight="1">
      <c r="A74" s="11" t="s">
        <v>209</v>
      </c>
    </row>
    <row r="75" spans="1:9" ht="14.15" customHeight="1">
      <c r="A75" s="11" t="s">
        <v>210</v>
      </c>
      <c r="C75" s="383"/>
      <c r="G75" s="383"/>
    </row>
    <row r="76" spans="1:9" ht="14.15" customHeight="1">
      <c r="A76" s="389"/>
    </row>
    <row r="78" spans="1:9" ht="14.15" customHeight="1">
      <c r="A78" s="86"/>
    </row>
    <row r="79" spans="1:9" ht="14.15" customHeight="1">
      <c r="A79" s="86"/>
    </row>
    <row r="80" spans="1:9" ht="14.15" customHeight="1">
      <c r="A80" s="86"/>
    </row>
    <row r="81" spans="1:1" ht="14.15" customHeight="1">
      <c r="A81" s="173"/>
    </row>
    <row r="82" spans="1:1" ht="14.15" customHeight="1">
      <c r="A82" s="181"/>
    </row>
    <row r="83" spans="1:1" ht="14.15" customHeight="1">
      <c r="A83" s="128"/>
    </row>
    <row r="84" spans="1:1" ht="14.15" customHeight="1">
      <c r="A84" s="168"/>
    </row>
    <row r="85" spans="1:1" ht="14.15" customHeight="1">
      <c r="A85" s="168"/>
    </row>
    <row r="86" spans="1:1" ht="14.15" customHeight="1">
      <c r="A86" s="187"/>
    </row>
    <row r="87" spans="1:1" ht="14.15" customHeight="1">
      <c r="A87" s="177"/>
    </row>
    <row r="88" spans="1:1" ht="14.15" customHeight="1">
      <c r="A88" s="128"/>
    </row>
    <row r="89" spans="1:1" ht="14.15" customHeight="1">
      <c r="A89" s="128"/>
    </row>
    <row r="90" spans="1:1" ht="14.15" customHeight="1">
      <c r="A90" s="86"/>
    </row>
    <row r="91" spans="1:1" ht="14.15" customHeight="1">
      <c r="A91" s="86"/>
    </row>
    <row r="92" spans="1:1" ht="14.15" customHeight="1">
      <c r="A92" s="86"/>
    </row>
    <row r="93" spans="1:1" ht="14.15" customHeight="1">
      <c r="A93" s="86"/>
    </row>
    <row r="94" spans="1:1" ht="14.15" customHeight="1">
      <c r="A94" s="86"/>
    </row>
    <row r="95" spans="1:1" ht="14.15" customHeight="1">
      <c r="A95" s="86"/>
    </row>
    <row r="96" spans="1:1" ht="14.15" customHeight="1">
      <c r="A96" s="86"/>
    </row>
    <row r="97" spans="1:1" ht="14.15" customHeight="1">
      <c r="A97" s="86"/>
    </row>
    <row r="98" spans="1:1" ht="14.15" customHeight="1">
      <c r="A98" s="86"/>
    </row>
    <row r="99" spans="1:1" ht="14.15" customHeight="1">
      <c r="A99" s="86"/>
    </row>
    <row r="100" spans="1:1" ht="14.15" customHeight="1">
      <c r="A100" s="86"/>
    </row>
    <row r="101" spans="1:1" ht="14.15" customHeight="1">
      <c r="A101" s="86"/>
    </row>
    <row r="102" spans="1:1" ht="14.15" customHeight="1">
      <c r="A102" s="86"/>
    </row>
    <row r="108" spans="1:1" ht="14.15" customHeight="1">
      <c r="A108" s="29"/>
    </row>
    <row r="115" spans="1:1" ht="14.15" customHeight="1">
      <c r="A115" s="29"/>
    </row>
    <row r="116" spans="1:1" ht="14.15" customHeight="1">
      <c r="A116" s="29"/>
    </row>
    <row r="117" spans="1:1" ht="14.15" customHeight="1">
      <c r="A117" s="31"/>
    </row>
    <row r="118" spans="1:1" ht="14.15" customHeight="1">
      <c r="A118" s="32"/>
    </row>
    <row r="119" spans="1:1" ht="14.15" customHeight="1">
      <c r="A119" s="32"/>
    </row>
    <row r="120" spans="1:1" ht="14.15" customHeight="1">
      <c r="A120" s="30"/>
    </row>
    <row r="121" spans="1:1" ht="14.15" customHeight="1">
      <c r="A121" s="5"/>
    </row>
    <row r="122" spans="1:1" ht="14.15" customHeight="1">
      <c r="A122" s="5"/>
    </row>
    <row r="124" spans="1:1" ht="14.15" customHeight="1">
      <c r="A124" s="29"/>
    </row>
    <row r="125" spans="1:1" ht="14.15" customHeight="1">
      <c r="A125" s="29"/>
    </row>
    <row r="126" spans="1:1" ht="14.15" customHeight="1">
      <c r="A126" s="29"/>
    </row>
    <row r="127" spans="1:1" ht="14.15" customHeight="1">
      <c r="A127" s="29"/>
    </row>
    <row r="128" spans="1:1" ht="14.15" customHeight="1">
      <c r="A128" s="29"/>
    </row>
    <row r="129" spans="1:1" ht="14.15" customHeight="1">
      <c r="A129" s="29"/>
    </row>
    <row r="130" spans="1:1" ht="14.15" customHeight="1">
      <c r="A130" s="29"/>
    </row>
    <row r="136" spans="1:1" ht="14.15" customHeight="1">
      <c r="A136" s="29"/>
    </row>
    <row r="137" spans="1:1" ht="14.15" customHeight="1">
      <c r="A137" s="29"/>
    </row>
    <row r="138" spans="1:1" ht="14.15" customHeight="1">
      <c r="A138" s="29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6" orientation="portrait" r:id="rId1"/>
  <rowBreaks count="1" manualBreakCount="1">
    <brk id="4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7"/>
  <sheetViews>
    <sheetView showGridLines="0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I38" sqref="I38"/>
    </sheetView>
  </sheetViews>
  <sheetFormatPr defaultColWidth="9.1796875" defaultRowHeight="14.15" customHeight="1"/>
  <cols>
    <col min="1" max="1" width="62.7265625" style="11" customWidth="1"/>
    <col min="2" max="2" width="14.26953125" style="47" customWidth="1"/>
    <col min="3" max="5" width="14.26953125" style="3" customWidth="1"/>
    <col min="6" max="6" width="14.26953125" style="47" customWidth="1"/>
    <col min="7" max="9" width="14.26953125" style="3" customWidth="1"/>
    <col min="10" max="16384" width="9.1796875" style="3"/>
  </cols>
  <sheetData>
    <row r="1" spans="1:9" s="43" customFormat="1" ht="14.15" customHeight="1">
      <c r="A1" s="446" t="s">
        <v>74</v>
      </c>
      <c r="B1" s="436" t="s">
        <v>203</v>
      </c>
      <c r="C1" s="431"/>
      <c r="D1" s="431"/>
      <c r="E1" s="432"/>
      <c r="F1" s="436" t="s">
        <v>219</v>
      </c>
      <c r="G1" s="431"/>
      <c r="H1" s="431"/>
      <c r="I1" s="432"/>
    </row>
    <row r="2" spans="1:9" s="43" customFormat="1" ht="12.75" customHeight="1" thickBot="1">
      <c r="A2" s="447"/>
      <c r="B2" s="433"/>
      <c r="C2" s="434"/>
      <c r="D2" s="434"/>
      <c r="E2" s="435"/>
      <c r="F2" s="433"/>
      <c r="G2" s="434"/>
      <c r="H2" s="434"/>
      <c r="I2" s="435"/>
    </row>
    <row r="3" spans="1:9" s="43" customFormat="1" ht="14.15" customHeight="1">
      <c r="A3" s="48"/>
      <c r="B3" s="226" t="s">
        <v>1</v>
      </c>
      <c r="C3" s="226" t="s">
        <v>2</v>
      </c>
      <c r="D3" s="90" t="s">
        <v>189</v>
      </c>
      <c r="E3" s="90" t="s">
        <v>4</v>
      </c>
      <c r="F3" s="226" t="s">
        <v>1</v>
      </c>
      <c r="G3" s="226" t="s">
        <v>2</v>
      </c>
      <c r="H3" s="90" t="s">
        <v>189</v>
      </c>
      <c r="I3" s="90" t="s">
        <v>4</v>
      </c>
    </row>
    <row r="4" spans="1:9" s="43" customFormat="1" ht="14.15" customHeight="1">
      <c r="A4" s="29"/>
      <c r="B4" s="300"/>
      <c r="C4" s="300"/>
      <c r="D4" s="371"/>
      <c r="E4" s="300"/>
      <c r="F4" s="300"/>
      <c r="G4" s="300"/>
      <c r="H4" s="371"/>
      <c r="I4" s="300"/>
    </row>
    <row r="5" spans="1:9" s="43" customFormat="1" ht="14.15" customHeight="1">
      <c r="A5" s="36" t="s">
        <v>159</v>
      </c>
      <c r="B5" s="306"/>
      <c r="C5" s="306"/>
      <c r="D5" s="372"/>
      <c r="E5" s="306"/>
      <c r="F5" s="306"/>
      <c r="G5" s="306"/>
      <c r="H5" s="372"/>
      <c r="I5" s="306"/>
    </row>
    <row r="6" spans="1:9" s="43" customFormat="1" ht="3.75" customHeight="1">
      <c r="A6" s="29"/>
      <c r="B6" s="300"/>
      <c r="C6" s="300"/>
      <c r="D6" s="371"/>
      <c r="E6" s="300"/>
      <c r="F6" s="300"/>
      <c r="G6" s="300"/>
      <c r="H6" s="371"/>
      <c r="I6" s="300"/>
    </row>
    <row r="7" spans="1:9" s="43" customFormat="1" ht="14.15" customHeight="1">
      <c r="A7" s="37" t="s">
        <v>89</v>
      </c>
      <c r="B7" s="191"/>
      <c r="C7" s="191"/>
      <c r="D7" s="38"/>
      <c r="E7" s="191"/>
      <c r="F7" s="191"/>
      <c r="G7" s="191"/>
      <c r="H7" s="38"/>
      <c r="I7" s="191"/>
    </row>
    <row r="8" spans="1:9" s="43" customFormat="1" ht="14.15" customHeight="1">
      <c r="A8" s="11"/>
      <c r="B8" s="293"/>
      <c r="C8" s="293"/>
      <c r="D8" s="373"/>
      <c r="E8" s="293"/>
      <c r="F8" s="293"/>
      <c r="G8" s="293"/>
      <c r="H8" s="373"/>
      <c r="I8" s="293"/>
    </row>
    <row r="9" spans="1:9" s="43" customFormat="1" ht="14.15" customHeight="1">
      <c r="A9" s="29" t="s">
        <v>211</v>
      </c>
      <c r="B9" s="297">
        <v>0.44700000000000001</v>
      </c>
      <c r="C9" s="301">
        <v>0.45200000000000001</v>
      </c>
      <c r="D9" s="378">
        <v>0.44800000000000001</v>
      </c>
      <c r="E9" s="301">
        <v>0.44800000000000001</v>
      </c>
      <c r="F9" s="301" t="s">
        <v>120</v>
      </c>
      <c r="G9" s="301" t="s">
        <v>120</v>
      </c>
      <c r="H9" s="378" t="s">
        <v>120</v>
      </c>
      <c r="I9" s="301"/>
    </row>
    <row r="10" spans="1:9" s="43" customFormat="1" ht="14.15" customHeight="1">
      <c r="A10" s="29" t="s">
        <v>221</v>
      </c>
      <c r="B10" s="303">
        <v>5305191</v>
      </c>
      <c r="C10" s="303">
        <v>5332289</v>
      </c>
      <c r="D10" s="375">
        <v>5322855</v>
      </c>
      <c r="E10" s="303">
        <v>5368607</v>
      </c>
      <c r="F10" s="303">
        <f>SUM(F11:F13)</f>
        <v>5378483</v>
      </c>
      <c r="G10" s="303">
        <v>5398060</v>
      </c>
      <c r="H10" s="375">
        <v>5425433</v>
      </c>
      <c r="I10" s="303"/>
    </row>
    <row r="11" spans="1:9" s="47" customFormat="1" ht="14.15" customHeight="1">
      <c r="A11" s="33" t="s">
        <v>92</v>
      </c>
      <c r="B11" s="302">
        <v>3352029</v>
      </c>
      <c r="C11" s="302">
        <v>3391357</v>
      </c>
      <c r="D11" s="391">
        <v>3415768</v>
      </c>
      <c r="E11" s="302">
        <v>3455581</v>
      </c>
      <c r="F11" s="302">
        <v>3469960</v>
      </c>
      <c r="G11" s="302">
        <v>3496962</v>
      </c>
      <c r="H11" s="391">
        <v>3496501</v>
      </c>
      <c r="I11" s="304"/>
    </row>
    <row r="12" spans="1:9" s="47" customFormat="1" ht="14.15" customHeight="1">
      <c r="A12" s="33" t="s">
        <v>93</v>
      </c>
      <c r="B12" s="302">
        <f>SUM(1953162-B13)</f>
        <v>1689656</v>
      </c>
      <c r="C12" s="302">
        <f>SUM(1940932-C13)</f>
        <v>1673678</v>
      </c>
      <c r="D12" s="391">
        <f>SUM(1907087-D13)</f>
        <v>1637240</v>
      </c>
      <c r="E12" s="302">
        <f>SUM(1913026-E13)</f>
        <v>1638550</v>
      </c>
      <c r="F12" s="302">
        <f>SUM(1908523-F13)</f>
        <v>1621964</v>
      </c>
      <c r="G12" s="302">
        <f>SUM(1901098-G13)</f>
        <v>1602268</v>
      </c>
      <c r="H12" s="391">
        <f>SUM(1928932-353061)</f>
        <v>1575871</v>
      </c>
      <c r="I12" s="304"/>
    </row>
    <row r="13" spans="1:9" s="47" customFormat="1" ht="14.15" customHeight="1">
      <c r="A13" s="33" t="s">
        <v>220</v>
      </c>
      <c r="B13" s="302">
        <v>263506</v>
      </c>
      <c r="C13" s="302">
        <v>267254</v>
      </c>
      <c r="D13" s="391">
        <v>269847</v>
      </c>
      <c r="E13" s="302">
        <v>274476</v>
      </c>
      <c r="F13" s="302">
        <v>286559</v>
      </c>
      <c r="G13" s="302">
        <v>298830</v>
      </c>
      <c r="H13" s="391">
        <v>353061</v>
      </c>
      <c r="I13" s="304"/>
    </row>
    <row r="14" spans="1:9" s="43" customFormat="1" ht="14.15" customHeight="1">
      <c r="A14" s="29" t="s">
        <v>97</v>
      </c>
      <c r="B14" s="298">
        <v>211.6</v>
      </c>
      <c r="C14" s="298">
        <v>216.68797486329507</v>
      </c>
      <c r="D14" s="376">
        <v>217.45486501593547</v>
      </c>
      <c r="E14" s="298">
        <v>218.4</v>
      </c>
      <c r="F14" s="298">
        <v>243.2</v>
      </c>
      <c r="G14" s="298">
        <v>248.6</v>
      </c>
      <c r="H14" s="376">
        <v>246.1</v>
      </c>
      <c r="I14" s="298"/>
    </row>
    <row r="15" spans="1:9" s="43" customFormat="1" ht="14.15" customHeight="1">
      <c r="A15" s="29" t="s">
        <v>91</v>
      </c>
      <c r="B15" s="298">
        <v>3447</v>
      </c>
      <c r="C15" s="298">
        <v>3496.4959839447183</v>
      </c>
      <c r="D15" s="376">
        <v>3533.1016219580451</v>
      </c>
      <c r="E15" s="298">
        <v>3540</v>
      </c>
      <c r="F15" s="298">
        <v>3540</v>
      </c>
      <c r="G15" s="298">
        <v>3517</v>
      </c>
      <c r="H15" s="376">
        <v>3556</v>
      </c>
      <c r="I15" s="298"/>
    </row>
    <row r="16" spans="1:9" s="43" customFormat="1" ht="14.15" customHeight="1">
      <c r="A16" s="33" t="s">
        <v>92</v>
      </c>
      <c r="B16" s="302">
        <v>4964</v>
      </c>
      <c r="C16" s="302">
        <v>5001</v>
      </c>
      <c r="D16" s="377">
        <v>5025</v>
      </c>
      <c r="E16" s="302">
        <v>5023</v>
      </c>
      <c r="F16" s="302">
        <v>4971</v>
      </c>
      <c r="G16" s="302">
        <v>4935</v>
      </c>
      <c r="H16" s="377">
        <v>4966</v>
      </c>
      <c r="I16" s="302"/>
    </row>
    <row r="17" spans="1:9" s="43" customFormat="1" ht="14.15" customHeight="1">
      <c r="A17" s="33" t="s">
        <v>93</v>
      </c>
      <c r="B17" s="302">
        <v>1015</v>
      </c>
      <c r="C17" s="302">
        <v>1069.581516666002</v>
      </c>
      <c r="D17" s="377">
        <v>1104.4497438044855</v>
      </c>
      <c r="E17" s="302">
        <v>1102</v>
      </c>
      <c r="F17" s="302">
        <v>1014</v>
      </c>
      <c r="G17" s="302">
        <v>999</v>
      </c>
      <c r="H17" s="377">
        <v>1078</v>
      </c>
      <c r="I17" s="302"/>
    </row>
    <row r="18" spans="1:9" s="43" customFormat="1" ht="14.15" customHeight="1">
      <c r="A18" s="33" t="s">
        <v>220</v>
      </c>
      <c r="B18" s="302">
        <v>661</v>
      </c>
      <c r="C18" s="302">
        <v>653</v>
      </c>
      <c r="D18" s="377">
        <v>648</v>
      </c>
      <c r="E18" s="302">
        <v>643</v>
      </c>
      <c r="F18" s="302">
        <v>616</v>
      </c>
      <c r="G18" s="302">
        <v>602</v>
      </c>
      <c r="H18" s="377">
        <v>575</v>
      </c>
      <c r="I18" s="302"/>
    </row>
    <row r="19" spans="1:9" s="43" customFormat="1" ht="14.15" customHeight="1">
      <c r="A19" s="29" t="s">
        <v>94</v>
      </c>
      <c r="B19" s="297">
        <v>0.18</v>
      </c>
      <c r="C19" s="297">
        <v>0.16273955053937261</v>
      </c>
      <c r="D19" s="378">
        <v>0.16594026785226998</v>
      </c>
      <c r="E19" s="297">
        <v>0.159</v>
      </c>
      <c r="F19" s="297">
        <v>0.13300000000000001</v>
      </c>
      <c r="G19" s="297">
        <v>0.125</v>
      </c>
      <c r="H19" s="378">
        <v>0.125</v>
      </c>
      <c r="I19" s="297"/>
    </row>
    <row r="20" spans="1:9" s="43" customFormat="1" ht="14.15" customHeight="1">
      <c r="A20" s="33" t="s">
        <v>92</v>
      </c>
      <c r="B20" s="293">
        <v>9.4E-2</v>
      </c>
      <c r="C20" s="293">
        <v>8.9700000000000002E-2</v>
      </c>
      <c r="D20" s="373">
        <v>9.0999999999999998E-2</v>
      </c>
      <c r="E20" s="293">
        <v>8.8999999999999996E-2</v>
      </c>
      <c r="F20" s="293">
        <v>0.08</v>
      </c>
      <c r="G20" s="293">
        <v>7.0000000000000007E-2</v>
      </c>
      <c r="H20" s="373">
        <v>6.7000000000000004E-2</v>
      </c>
      <c r="I20" s="293"/>
    </row>
    <row r="21" spans="1:9" s="43" customFormat="1" ht="14.15" customHeight="1">
      <c r="A21" s="33" t="s">
        <v>93</v>
      </c>
      <c r="B21" s="293">
        <v>0.36399999999999999</v>
      </c>
      <c r="C21" s="293">
        <v>0.32233313579137923</v>
      </c>
      <c r="D21" s="373">
        <v>0.33374448765532122</v>
      </c>
      <c r="E21" s="293">
        <v>0.317</v>
      </c>
      <c r="F21" s="293">
        <v>0.24299999999999999</v>
      </c>
      <c r="G21" s="293">
        <v>0.22600000000000001</v>
      </c>
      <c r="H21" s="373">
        <v>0.23100000000000001</v>
      </c>
      <c r="I21" s="293"/>
    </row>
    <row r="22" spans="1:9" s="43" customFormat="1" ht="14.15" customHeight="1">
      <c r="A22" s="34" t="s">
        <v>95</v>
      </c>
      <c r="B22" s="297">
        <v>0.45650000000000002</v>
      </c>
      <c r="C22" s="297">
        <v>0.46144806365667024</v>
      </c>
      <c r="D22" s="378">
        <v>0.46751978985166492</v>
      </c>
      <c r="E22" s="297">
        <v>0.47070000000000001</v>
      </c>
      <c r="F22" s="297">
        <v>0.47589999999999999</v>
      </c>
      <c r="G22" s="297">
        <v>0.47420000000000001</v>
      </c>
      <c r="H22" s="378">
        <v>0.48139999999999999</v>
      </c>
      <c r="I22" s="297"/>
    </row>
    <row r="23" spans="1:9" s="43" customFormat="1" ht="14.15" customHeight="1">
      <c r="A23" s="29" t="s">
        <v>121</v>
      </c>
      <c r="B23" s="305">
        <v>3026145</v>
      </c>
      <c r="C23" s="305">
        <v>3041446</v>
      </c>
      <c r="D23" s="375">
        <v>3062358</v>
      </c>
      <c r="E23" s="305">
        <v>3115130</v>
      </c>
      <c r="F23" s="305">
        <v>3165301</v>
      </c>
      <c r="G23" s="305">
        <v>3180474</v>
      </c>
      <c r="H23" s="375">
        <v>3223273</v>
      </c>
      <c r="I23" s="305"/>
    </row>
    <row r="24" spans="1:9" s="43" customFormat="1" ht="14.15" customHeight="1">
      <c r="A24" s="29"/>
      <c r="B24" s="300"/>
      <c r="C24" s="300"/>
      <c r="D24" s="371"/>
      <c r="E24" s="300"/>
      <c r="F24" s="300"/>
      <c r="G24" s="300"/>
      <c r="H24" s="371"/>
      <c r="I24" s="300"/>
    </row>
    <row r="25" spans="1:9" s="43" customFormat="1" ht="14.15" customHeight="1">
      <c r="A25" s="37" t="s">
        <v>75</v>
      </c>
      <c r="B25" s="190"/>
      <c r="C25" s="190"/>
      <c r="D25" s="40"/>
      <c r="E25" s="190"/>
      <c r="F25" s="190"/>
      <c r="G25" s="190"/>
      <c r="H25" s="40"/>
      <c r="I25" s="190"/>
    </row>
    <row r="26" spans="1:9" s="43" customFormat="1" ht="14.15" customHeight="1">
      <c r="A26" s="29"/>
      <c r="B26" s="300"/>
      <c r="C26" s="300"/>
      <c r="D26" s="371"/>
      <c r="E26" s="300"/>
      <c r="F26" s="300"/>
      <c r="G26" s="300"/>
      <c r="H26" s="371"/>
      <c r="I26" s="300"/>
    </row>
    <row r="27" spans="1:9" s="43" customFormat="1" ht="14.15" customHeight="1">
      <c r="A27" s="36" t="s">
        <v>96</v>
      </c>
      <c r="B27" s="300"/>
      <c r="C27" s="300"/>
      <c r="D27" s="371"/>
      <c r="E27" s="300"/>
      <c r="F27" s="300"/>
      <c r="G27" s="300"/>
      <c r="H27" s="371"/>
      <c r="I27" s="300"/>
    </row>
    <row r="28" spans="1:9" s="47" customFormat="1" ht="14.15" customHeight="1">
      <c r="A28" s="81" t="s">
        <v>151</v>
      </c>
      <c r="B28" s="298">
        <v>1377574</v>
      </c>
      <c r="C28" s="298">
        <v>1371699</v>
      </c>
      <c r="D28" s="376">
        <v>1367538</v>
      </c>
      <c r="E28" s="298">
        <v>1362049</v>
      </c>
      <c r="F28" s="298">
        <v>1357903</v>
      </c>
      <c r="G28" s="298">
        <v>1346440</v>
      </c>
      <c r="H28" s="376">
        <v>1343427</v>
      </c>
      <c r="I28" s="298"/>
    </row>
    <row r="29" spans="1:9" s="43" customFormat="1" ht="14.15" customHeight="1">
      <c r="A29" s="34" t="s">
        <v>119</v>
      </c>
      <c r="B29" s="298">
        <v>147</v>
      </c>
      <c r="C29" s="298">
        <v>140.74241691435552</v>
      </c>
      <c r="D29" s="376">
        <v>136.35662842337069</v>
      </c>
      <c r="E29" s="298">
        <v>134</v>
      </c>
      <c r="F29" s="298">
        <v>146</v>
      </c>
      <c r="G29" s="298">
        <v>154</v>
      </c>
      <c r="H29" s="376">
        <v>147</v>
      </c>
      <c r="I29" s="422"/>
    </row>
    <row r="30" spans="1:9" s="43" customFormat="1" ht="14.15" customHeight="1">
      <c r="A30" s="34" t="s">
        <v>150</v>
      </c>
      <c r="B30" s="298">
        <v>2252</v>
      </c>
      <c r="C30" s="298">
        <v>2234.710057289481</v>
      </c>
      <c r="D30" s="376">
        <v>2211.6385398857219</v>
      </c>
      <c r="E30" s="298">
        <v>2192</v>
      </c>
      <c r="F30" s="298">
        <v>2152</v>
      </c>
      <c r="G30" s="298">
        <v>2149</v>
      </c>
      <c r="H30" s="376">
        <v>2135</v>
      </c>
      <c r="I30" s="298"/>
    </row>
    <row r="31" spans="1:9" s="43" customFormat="1" ht="14.15" customHeight="1">
      <c r="A31" s="29"/>
      <c r="B31" s="293"/>
      <c r="C31" s="293"/>
      <c r="D31" s="373"/>
      <c r="E31" s="293"/>
      <c r="F31" s="293"/>
      <c r="G31" s="293"/>
      <c r="H31" s="373"/>
      <c r="I31" s="293"/>
    </row>
    <row r="32" spans="1:9" s="43" customFormat="1" ht="14.15" customHeight="1">
      <c r="A32" s="36" t="s">
        <v>76</v>
      </c>
      <c r="B32" s="293"/>
      <c r="C32" s="293"/>
      <c r="D32" s="373"/>
      <c r="E32" s="293"/>
      <c r="F32" s="293"/>
      <c r="G32" s="293"/>
      <c r="H32" s="373"/>
      <c r="I32" s="293"/>
    </row>
    <row r="33" spans="1:9" s="43" customFormat="1" ht="14.15" customHeight="1">
      <c r="A33" s="29" t="s">
        <v>204</v>
      </c>
      <c r="B33" s="297">
        <v>0.38700000000000001</v>
      </c>
      <c r="C33" s="297">
        <v>0.38900000000000001</v>
      </c>
      <c r="D33" s="374">
        <v>0.3926</v>
      </c>
      <c r="E33" s="297">
        <v>0.39800000000000002</v>
      </c>
      <c r="F33" s="297">
        <v>0.39989999999999998</v>
      </c>
      <c r="G33" s="297">
        <v>0.40200000000000002</v>
      </c>
      <c r="H33" s="374" t="s">
        <v>120</v>
      </c>
      <c r="I33" s="297"/>
    </row>
    <row r="34" spans="1:9" s="43" customFormat="1" ht="14.15" customHeight="1">
      <c r="A34" s="33" t="s">
        <v>77</v>
      </c>
      <c r="B34" s="295">
        <v>534547</v>
      </c>
      <c r="C34" s="295">
        <v>527390</v>
      </c>
      <c r="D34" s="379">
        <v>516535</v>
      </c>
      <c r="E34" s="295">
        <v>506596</v>
      </c>
      <c r="F34" s="295">
        <v>495541</v>
      </c>
      <c r="G34" s="295">
        <v>484977</v>
      </c>
      <c r="H34" s="379">
        <v>469914</v>
      </c>
      <c r="I34" s="295"/>
    </row>
    <row r="35" spans="1:9" s="43" customFormat="1" ht="14.15" customHeight="1">
      <c r="A35" s="33" t="s">
        <v>78</v>
      </c>
      <c r="B35" s="295">
        <v>405859</v>
      </c>
      <c r="C35" s="295">
        <v>411502</v>
      </c>
      <c r="D35" s="379">
        <v>417945</v>
      </c>
      <c r="E35" s="295">
        <v>424572</v>
      </c>
      <c r="F35" s="295">
        <v>432321</v>
      </c>
      <c r="G35" s="295">
        <v>436758</v>
      </c>
      <c r="H35" s="379">
        <v>445231</v>
      </c>
      <c r="I35" s="295"/>
    </row>
    <row r="36" spans="1:9" s="43" customFormat="1" ht="14.15" customHeight="1">
      <c r="A36" s="33" t="s">
        <v>79</v>
      </c>
      <c r="B36" s="295">
        <v>229767</v>
      </c>
      <c r="C36" s="295">
        <v>249804</v>
      </c>
      <c r="D36" s="379">
        <v>274341</v>
      </c>
      <c r="E36" s="295">
        <v>299422</v>
      </c>
      <c r="F36" s="295">
        <v>327869</v>
      </c>
      <c r="G36" s="295">
        <v>349012</v>
      </c>
      <c r="H36" s="379">
        <v>383680</v>
      </c>
      <c r="I36" s="295"/>
    </row>
    <row r="37" spans="1:9" s="43" customFormat="1" ht="14.15" customHeight="1">
      <c r="A37" s="34" t="s">
        <v>80</v>
      </c>
      <c r="B37" s="294">
        <v>1170173</v>
      </c>
      <c r="C37" s="294">
        <v>1188696</v>
      </c>
      <c r="D37" s="380">
        <v>1208821</v>
      </c>
      <c r="E37" s="294">
        <v>1230590</v>
      </c>
      <c r="F37" s="294">
        <v>1255731</v>
      </c>
      <c r="G37" s="294">
        <v>1270747</v>
      </c>
      <c r="H37" s="380">
        <f>SUM(H34:H36)</f>
        <v>1298825</v>
      </c>
      <c r="I37" s="294"/>
    </row>
    <row r="38" spans="1:9" s="43" customFormat="1" ht="14.15" customHeight="1">
      <c r="A38" s="34" t="s">
        <v>81</v>
      </c>
      <c r="B38" s="294">
        <v>3485</v>
      </c>
      <c r="C38" s="294">
        <v>3489.3658911582793</v>
      </c>
      <c r="D38" s="380">
        <v>3488.0734942798026</v>
      </c>
      <c r="E38" s="294">
        <v>3490</v>
      </c>
      <c r="F38" s="294">
        <v>3556</v>
      </c>
      <c r="G38" s="294">
        <v>3568</v>
      </c>
      <c r="H38" s="380">
        <v>3579</v>
      </c>
      <c r="I38" s="294"/>
    </row>
    <row r="39" spans="1:9" s="43" customFormat="1" ht="14.15" customHeight="1">
      <c r="A39" s="34" t="s">
        <v>82</v>
      </c>
      <c r="B39" s="294">
        <v>27863</v>
      </c>
      <c r="C39" s="294">
        <v>25503</v>
      </c>
      <c r="D39" s="380">
        <v>23967</v>
      </c>
      <c r="E39" s="294">
        <v>22729</v>
      </c>
      <c r="F39" s="294">
        <v>21861</v>
      </c>
      <c r="G39" s="294">
        <v>21164</v>
      </c>
      <c r="H39" s="380">
        <v>21280</v>
      </c>
      <c r="I39" s="294"/>
    </row>
    <row r="40" spans="1:9" s="43" customFormat="1" ht="14.15" customHeight="1">
      <c r="A40" s="11"/>
      <c r="B40" s="293"/>
      <c r="C40" s="293"/>
      <c r="D40" s="373"/>
      <c r="E40" s="293"/>
      <c r="F40" s="293"/>
      <c r="G40" s="293"/>
      <c r="H40" s="373"/>
      <c r="I40" s="293"/>
    </row>
    <row r="41" spans="1:9" s="43" customFormat="1" ht="14.15" customHeight="1">
      <c r="A41" s="36" t="s">
        <v>83</v>
      </c>
      <c r="B41" s="293"/>
      <c r="C41" s="293"/>
      <c r="D41" s="373"/>
      <c r="E41" s="293"/>
      <c r="F41" s="293"/>
      <c r="G41" s="293"/>
      <c r="H41" s="373"/>
      <c r="I41" s="293"/>
    </row>
    <row r="42" spans="1:9" s="43" customFormat="1" ht="14.15" customHeight="1">
      <c r="A42" s="29" t="s">
        <v>205</v>
      </c>
      <c r="B42" s="297">
        <v>0.31</v>
      </c>
      <c r="C42" s="301">
        <v>0.313</v>
      </c>
      <c r="D42" s="374">
        <v>0.31780000000000003</v>
      </c>
      <c r="E42" s="301">
        <v>0.32400000000000001</v>
      </c>
      <c r="F42" s="301">
        <v>0.3281</v>
      </c>
      <c r="G42" s="301">
        <v>0.33100000000000002</v>
      </c>
      <c r="H42" s="374" t="s">
        <v>120</v>
      </c>
      <c r="I42" s="301"/>
    </row>
    <row r="43" spans="1:9" s="43" customFormat="1" ht="14.15" customHeight="1">
      <c r="A43" s="33" t="s">
        <v>84</v>
      </c>
      <c r="B43" s="302">
        <v>110348</v>
      </c>
      <c r="C43" s="302">
        <v>108624</v>
      </c>
      <c r="D43" s="377">
        <v>106770</v>
      </c>
      <c r="E43" s="302">
        <v>103768</v>
      </c>
      <c r="F43" s="302">
        <v>103081</v>
      </c>
      <c r="G43" s="302">
        <v>103643</v>
      </c>
      <c r="H43" s="377">
        <v>103795</v>
      </c>
      <c r="I43" s="302"/>
    </row>
    <row r="44" spans="1:9" s="43" customFormat="1" ht="14.15" customHeight="1">
      <c r="A44" s="33" t="s">
        <v>85</v>
      </c>
      <c r="B44" s="302">
        <v>258499</v>
      </c>
      <c r="C44" s="302">
        <v>253006</v>
      </c>
      <c r="D44" s="377">
        <v>245338</v>
      </c>
      <c r="E44" s="302">
        <v>239274</v>
      </c>
      <c r="F44" s="302">
        <v>231912</v>
      </c>
      <c r="G44" s="302">
        <v>225856</v>
      </c>
      <c r="H44" s="377">
        <v>218122</v>
      </c>
      <c r="I44" s="302"/>
    </row>
    <row r="45" spans="1:9" s="43" customFormat="1" ht="14.15" customHeight="1">
      <c r="A45" s="33" t="s">
        <v>86</v>
      </c>
      <c r="B45" s="302">
        <v>737797</v>
      </c>
      <c r="C45" s="302">
        <v>760552</v>
      </c>
      <c r="D45" s="377">
        <v>786237</v>
      </c>
      <c r="E45" s="302">
        <v>814771</v>
      </c>
      <c r="F45" s="302">
        <v>844401</v>
      </c>
      <c r="G45" s="302">
        <v>861794</v>
      </c>
      <c r="H45" s="377">
        <v>893564</v>
      </c>
      <c r="I45" s="302"/>
    </row>
    <row r="46" spans="1:9" s="43" customFormat="1" ht="14.15" customHeight="1">
      <c r="A46" s="34" t="s">
        <v>87</v>
      </c>
      <c r="B46" s="298">
        <v>1106644</v>
      </c>
      <c r="C46" s="298">
        <v>1122182</v>
      </c>
      <c r="D46" s="376">
        <v>1138345</v>
      </c>
      <c r="E46" s="298">
        <v>1157813</v>
      </c>
      <c r="F46" s="298">
        <v>1179394</v>
      </c>
      <c r="G46" s="298">
        <v>1191293</v>
      </c>
      <c r="H46" s="376">
        <f>SUM(H43:H45)</f>
        <v>1215481</v>
      </c>
      <c r="I46" s="298"/>
    </row>
    <row r="47" spans="1:9" s="43" customFormat="1" ht="14.15" customHeight="1">
      <c r="A47" s="29" t="s">
        <v>88</v>
      </c>
      <c r="B47" s="298">
        <v>3312</v>
      </c>
      <c r="C47" s="298">
        <v>3306.5073983873081</v>
      </c>
      <c r="D47" s="376">
        <v>3299.0088926688049</v>
      </c>
      <c r="E47" s="298">
        <v>3295</v>
      </c>
      <c r="F47" s="298">
        <v>3274</v>
      </c>
      <c r="G47" s="298">
        <v>3283</v>
      </c>
      <c r="H47" s="376">
        <v>3285</v>
      </c>
      <c r="I47" s="298"/>
    </row>
    <row r="48" spans="1:9" s="43" customFormat="1" ht="14.15" customHeight="1">
      <c r="A48" s="29"/>
      <c r="B48" s="293"/>
      <c r="C48" s="293"/>
      <c r="D48" s="373"/>
      <c r="E48" s="293"/>
      <c r="F48" s="293"/>
      <c r="G48" s="293"/>
      <c r="H48" s="373"/>
      <c r="I48" s="293"/>
    </row>
    <row r="49" spans="1:9" s="43" customFormat="1" ht="14.15" customHeight="1">
      <c r="A49" s="36" t="s">
        <v>212</v>
      </c>
      <c r="B49" s="293"/>
      <c r="C49" s="293"/>
      <c r="D49" s="373"/>
      <c r="E49" s="293"/>
      <c r="F49" s="293"/>
      <c r="G49" s="293"/>
      <c r="H49" s="373"/>
      <c r="I49" s="293"/>
    </row>
    <row r="50" spans="1:9" s="43" customFormat="1" ht="3" customHeight="1">
      <c r="A50" s="11"/>
      <c r="B50" s="293"/>
      <c r="C50" s="293"/>
      <c r="D50" s="373"/>
      <c r="E50" s="293"/>
      <c r="F50" s="293"/>
      <c r="G50" s="293"/>
      <c r="H50" s="373"/>
      <c r="I50" s="293"/>
    </row>
    <row r="51" spans="1:9" s="43" customFormat="1" ht="14.15" customHeight="1">
      <c r="A51" s="37" t="s">
        <v>89</v>
      </c>
      <c r="B51" s="191"/>
      <c r="C51" s="191"/>
      <c r="D51" s="41"/>
      <c r="E51" s="191"/>
      <c r="F51" s="191"/>
      <c r="G51" s="191"/>
      <c r="H51" s="41"/>
      <c r="I51" s="191"/>
    </row>
    <row r="52" spans="1:9" s="43" customFormat="1" ht="14.15" customHeight="1">
      <c r="A52" s="29"/>
      <c r="B52" s="293"/>
      <c r="C52" s="293"/>
      <c r="D52" s="373"/>
      <c r="E52" s="293"/>
      <c r="F52" s="293"/>
      <c r="G52" s="293"/>
      <c r="H52" s="373"/>
      <c r="I52" s="293"/>
    </row>
    <row r="53" spans="1:9" s="43" customFormat="1" ht="14.15" customHeight="1">
      <c r="A53" s="29" t="s">
        <v>206</v>
      </c>
      <c r="B53" s="297">
        <v>1.0389999999999999</v>
      </c>
      <c r="C53" s="297">
        <v>1.0447976878612717</v>
      </c>
      <c r="D53" s="378">
        <v>1.0992292870905587</v>
      </c>
      <c r="E53" s="297">
        <v>1.038</v>
      </c>
      <c r="F53" s="297">
        <v>1.0269999999999999</v>
      </c>
      <c r="G53" s="297">
        <v>0.96799999999999997</v>
      </c>
      <c r="H53" s="378">
        <v>1.0009999999999999</v>
      </c>
      <c r="I53" s="297"/>
    </row>
    <row r="54" spans="1:9" s="43" customFormat="1" ht="14.15" customHeight="1">
      <c r="A54" s="29" t="s">
        <v>207</v>
      </c>
      <c r="B54" s="297">
        <v>0.496</v>
      </c>
      <c r="C54" s="297">
        <v>0.49377593360995853</v>
      </c>
      <c r="D54" s="378">
        <v>0.49956178790534617</v>
      </c>
      <c r="E54" s="297">
        <v>0.48699999999999999</v>
      </c>
      <c r="F54" s="297">
        <v>0.48399999999999999</v>
      </c>
      <c r="G54" s="297">
        <v>0.47499999999999998</v>
      </c>
      <c r="H54" s="378">
        <v>0.47499999999999998</v>
      </c>
      <c r="I54" s="297"/>
    </row>
    <row r="55" spans="1:9" s="43" customFormat="1" ht="14.15" customHeight="1">
      <c r="A55" s="29" t="s">
        <v>221</v>
      </c>
      <c r="B55" s="298">
        <v>1188524</v>
      </c>
      <c r="C55" s="298">
        <v>1198053</v>
      </c>
      <c r="D55" s="376">
        <v>1258691</v>
      </c>
      <c r="E55" s="298">
        <v>1219797</v>
      </c>
      <c r="F55" s="298">
        <v>1195810</v>
      </c>
      <c r="G55" s="298">
        <v>1158806</v>
      </c>
      <c r="H55" s="376">
        <v>1152443</v>
      </c>
      <c r="I55" s="298"/>
    </row>
    <row r="56" spans="1:9" s="43" customFormat="1" ht="14.15" customHeight="1">
      <c r="A56" s="35" t="s">
        <v>90</v>
      </c>
      <c r="B56" s="293">
        <v>0.40899999999999997</v>
      </c>
      <c r="C56" s="293">
        <v>0.40799999999999997</v>
      </c>
      <c r="D56" s="373">
        <v>0.39100000000000001</v>
      </c>
      <c r="E56" s="293">
        <v>0.40899999999999997</v>
      </c>
      <c r="F56" s="293">
        <v>0.41799999999999998</v>
      </c>
      <c r="G56" s="293">
        <v>0.433</v>
      </c>
      <c r="H56" s="373">
        <v>0.44</v>
      </c>
      <c r="I56" s="293"/>
    </row>
    <row r="57" spans="1:9" s="43" customFormat="1" ht="14.15" customHeight="1">
      <c r="A57" s="29" t="s">
        <v>97</v>
      </c>
      <c r="B57" s="299">
        <v>220</v>
      </c>
      <c r="C57" s="299">
        <v>226</v>
      </c>
      <c r="D57" s="381">
        <v>223.04748364915929</v>
      </c>
      <c r="E57" s="299">
        <v>224</v>
      </c>
      <c r="F57" s="299">
        <v>224</v>
      </c>
      <c r="G57" s="299">
        <v>237</v>
      </c>
      <c r="H57" s="381">
        <v>246</v>
      </c>
      <c r="I57" s="299"/>
    </row>
    <row r="58" spans="1:9" s="47" customFormat="1" ht="14.15" customHeight="1">
      <c r="A58" s="29" t="s">
        <v>91</v>
      </c>
      <c r="B58" s="298">
        <v>1642.2878764059317</v>
      </c>
      <c r="C58" s="298">
        <v>1691.8900240451828</v>
      </c>
      <c r="D58" s="376">
        <v>1760.8089074711881</v>
      </c>
      <c r="E58" s="298">
        <v>1748.8810478013497</v>
      </c>
      <c r="F58" s="298">
        <v>1748.7945541929032</v>
      </c>
      <c r="G58" s="298">
        <v>1787</v>
      </c>
      <c r="H58" s="376">
        <v>1845</v>
      </c>
      <c r="I58" s="298"/>
    </row>
    <row r="59" spans="1:9" s="43" customFormat="1" ht="14.15" customHeight="1">
      <c r="A59" s="29"/>
      <c r="B59" s="293"/>
      <c r="C59" s="293"/>
      <c r="D59" s="373"/>
      <c r="E59" s="293"/>
      <c r="F59" s="293"/>
      <c r="G59" s="293"/>
      <c r="H59" s="373"/>
      <c r="I59" s="293"/>
    </row>
    <row r="60" spans="1:9" s="43" customFormat="1" ht="14.15" customHeight="1">
      <c r="A60" s="37" t="s">
        <v>75</v>
      </c>
      <c r="B60" s="191"/>
      <c r="C60" s="191"/>
      <c r="D60" s="39"/>
      <c r="E60" s="191"/>
      <c r="F60" s="191"/>
      <c r="G60" s="191"/>
      <c r="H60" s="39"/>
      <c r="I60" s="191"/>
    </row>
    <row r="61" spans="1:9" s="43" customFormat="1" ht="14.15" customHeight="1">
      <c r="A61" s="11"/>
      <c r="B61" s="293"/>
      <c r="C61" s="293"/>
      <c r="D61" s="373"/>
      <c r="E61" s="293"/>
      <c r="F61" s="293"/>
      <c r="G61" s="293"/>
      <c r="H61" s="373"/>
      <c r="I61" s="293"/>
    </row>
    <row r="62" spans="1:9" s="43" customFormat="1" ht="14.15" customHeight="1">
      <c r="A62" s="36" t="s">
        <v>96</v>
      </c>
      <c r="B62" s="293"/>
      <c r="C62" s="293"/>
      <c r="D62" s="373"/>
      <c r="E62" s="293"/>
      <c r="F62" s="293"/>
      <c r="G62" s="293"/>
      <c r="H62" s="373"/>
      <c r="I62" s="293"/>
    </row>
    <row r="63" spans="1:9" s="43" customFormat="1" ht="14.15" customHeight="1">
      <c r="A63" s="11" t="s">
        <v>98</v>
      </c>
      <c r="B63" s="293">
        <v>0.106</v>
      </c>
      <c r="C63" s="293">
        <v>0.10517630057803468</v>
      </c>
      <c r="D63" s="373">
        <v>0.106</v>
      </c>
      <c r="E63" s="293">
        <v>0.107</v>
      </c>
      <c r="F63" s="293">
        <v>0.108</v>
      </c>
      <c r="G63" s="293">
        <v>0.108</v>
      </c>
      <c r="H63" s="373">
        <v>0.109</v>
      </c>
      <c r="I63" s="293"/>
    </row>
    <row r="64" spans="1:9" s="47" customFormat="1" ht="14.15" customHeight="1">
      <c r="A64" s="85" t="s">
        <v>151</v>
      </c>
      <c r="B64" s="294">
        <v>212204</v>
      </c>
      <c r="C64" s="294">
        <v>211552</v>
      </c>
      <c r="D64" s="380">
        <v>213458</v>
      </c>
      <c r="E64" s="294">
        <v>215810</v>
      </c>
      <c r="F64" s="294">
        <v>216157</v>
      </c>
      <c r="G64" s="294">
        <v>216023</v>
      </c>
      <c r="H64" s="380">
        <v>218257</v>
      </c>
      <c r="I64" s="294"/>
    </row>
    <row r="65" spans="1:9" s="47" customFormat="1" ht="14.15" customHeight="1">
      <c r="A65" s="87" t="s">
        <v>152</v>
      </c>
      <c r="B65" s="294">
        <v>31827</v>
      </c>
      <c r="C65" s="294">
        <v>62030</v>
      </c>
      <c r="D65" s="380">
        <v>90703.217120000103</v>
      </c>
      <c r="E65" s="294">
        <v>119030</v>
      </c>
      <c r="F65" s="294">
        <v>28071</v>
      </c>
      <c r="G65" s="294">
        <v>57435</v>
      </c>
      <c r="H65" s="380">
        <v>84418</v>
      </c>
      <c r="I65" s="294"/>
    </row>
    <row r="66" spans="1:9" s="43" customFormat="1" ht="14.15" customHeight="1">
      <c r="A66" s="80"/>
      <c r="B66" s="293"/>
      <c r="C66" s="293"/>
      <c r="D66" s="373"/>
      <c r="E66" s="293"/>
      <c r="F66" s="293"/>
      <c r="G66" s="293"/>
      <c r="H66" s="373"/>
      <c r="I66" s="293"/>
    </row>
    <row r="67" spans="1:9" s="43" customFormat="1" ht="14.15" customHeight="1">
      <c r="A67" s="36" t="s">
        <v>99</v>
      </c>
      <c r="B67" s="293"/>
      <c r="C67" s="293"/>
      <c r="D67" s="373"/>
      <c r="E67" s="293"/>
      <c r="F67" s="293"/>
      <c r="G67" s="293"/>
      <c r="H67" s="373"/>
      <c r="I67" s="293"/>
    </row>
    <row r="68" spans="1:9" s="43" customFormat="1" ht="14.15" customHeight="1">
      <c r="A68" s="33" t="s">
        <v>191</v>
      </c>
      <c r="B68" s="295">
        <v>180379</v>
      </c>
      <c r="C68" s="295">
        <v>180352</v>
      </c>
      <c r="D68" s="379">
        <v>184061</v>
      </c>
      <c r="E68" s="295">
        <v>188072</v>
      </c>
      <c r="F68" s="295">
        <v>189689</v>
      </c>
      <c r="G68" s="295">
        <v>191061</v>
      </c>
      <c r="H68" s="379">
        <v>194488</v>
      </c>
      <c r="I68" s="295"/>
    </row>
    <row r="69" spans="1:9" s="43" customFormat="1" ht="14.15" customHeight="1">
      <c r="A69" s="33" t="s">
        <v>192</v>
      </c>
      <c r="B69" s="295">
        <v>17139</v>
      </c>
      <c r="C69" s="295">
        <v>16784</v>
      </c>
      <c r="D69" s="379">
        <v>16386</v>
      </c>
      <c r="E69" s="295">
        <v>16175</v>
      </c>
      <c r="F69" s="295">
        <v>15827</v>
      </c>
      <c r="G69" s="295">
        <v>15576</v>
      </c>
      <c r="H69" s="379">
        <v>15318</v>
      </c>
      <c r="I69" s="295"/>
    </row>
    <row r="70" spans="1:9" s="43" customFormat="1" ht="14.15" customHeight="1">
      <c r="A70" s="29" t="s">
        <v>160</v>
      </c>
      <c r="B70" s="294">
        <v>197518</v>
      </c>
      <c r="C70" s="294">
        <v>197136</v>
      </c>
      <c r="D70" s="380">
        <v>200447</v>
      </c>
      <c r="E70" s="294">
        <v>204247</v>
      </c>
      <c r="F70" s="294">
        <v>205516</v>
      </c>
      <c r="G70" s="294">
        <v>206637</v>
      </c>
      <c r="H70" s="380">
        <v>209806</v>
      </c>
      <c r="I70" s="294"/>
    </row>
    <row r="71" spans="1:9" s="43" customFormat="1" ht="14.15" customHeight="1">
      <c r="A71" s="42" t="s">
        <v>100</v>
      </c>
      <c r="B71" s="296">
        <v>130255</v>
      </c>
      <c r="C71" s="296">
        <v>131876</v>
      </c>
      <c r="D71" s="382">
        <v>133499</v>
      </c>
      <c r="E71" s="296">
        <v>136372</v>
      </c>
      <c r="F71" s="296">
        <v>137368</v>
      </c>
      <c r="G71" s="296">
        <v>138034</v>
      </c>
      <c r="H71" s="382">
        <v>140137</v>
      </c>
      <c r="I71" s="296"/>
    </row>
    <row r="72" spans="1:9" s="43" customFormat="1" ht="14.15" customHeight="1">
      <c r="A72" s="179"/>
      <c r="B72" s="416"/>
      <c r="C72" s="417"/>
      <c r="D72" s="417"/>
      <c r="E72" s="418"/>
      <c r="F72" s="419"/>
      <c r="G72" s="419"/>
    </row>
    <row r="73" spans="1:9" s="43" customFormat="1" ht="14.15" customHeight="1">
      <c r="A73" s="11" t="s">
        <v>208</v>
      </c>
      <c r="B73" s="47"/>
      <c r="F73" s="47"/>
    </row>
    <row r="74" spans="1:9" s="43" customFormat="1" ht="14.15" customHeight="1">
      <c r="A74" s="11" t="s">
        <v>209</v>
      </c>
      <c r="B74" s="47"/>
      <c r="F74" s="47"/>
    </row>
    <row r="75" spans="1:9" s="43" customFormat="1" ht="14.15" customHeight="1">
      <c r="A75" s="11" t="s">
        <v>210</v>
      </c>
      <c r="B75" s="47"/>
      <c r="F75" s="47"/>
    </row>
    <row r="76" spans="1:9" s="43" customFormat="1" ht="14.15" customHeight="1">
      <c r="A76" s="389"/>
      <c r="B76" s="47"/>
      <c r="F76" s="47"/>
    </row>
    <row r="77" spans="1:9" s="11" customFormat="1" ht="14.15" customHeight="1">
      <c r="B77" s="47"/>
      <c r="F77" s="47"/>
    </row>
    <row r="78" spans="1:9" ht="14.15" customHeight="1">
      <c r="A78" s="86"/>
    </row>
    <row r="79" spans="1:9" ht="14.15" customHeight="1">
      <c r="A79" s="86"/>
      <c r="B79" s="139"/>
      <c r="F79" s="139"/>
    </row>
    <row r="80" spans="1:9" ht="14.15" customHeight="1">
      <c r="A80" s="86"/>
      <c r="B80" s="139"/>
      <c r="F80" s="139"/>
    </row>
    <row r="81" spans="1:6" ht="14.15" customHeight="1">
      <c r="A81" s="86"/>
      <c r="B81" s="139"/>
      <c r="F81" s="139"/>
    </row>
    <row r="82" spans="1:6" ht="14.15" customHeight="1">
      <c r="A82" s="86"/>
      <c r="B82" s="165"/>
      <c r="F82" s="165"/>
    </row>
    <row r="83" spans="1:6" ht="14.15" customHeight="1">
      <c r="A83" s="86"/>
      <c r="B83" s="165"/>
      <c r="F83" s="165"/>
    </row>
    <row r="84" spans="1:6" ht="14.15" customHeight="1">
      <c r="A84" s="86"/>
      <c r="B84" s="163"/>
      <c r="F84" s="163"/>
    </row>
    <row r="85" spans="1:6" ht="14.15" customHeight="1">
      <c r="A85" s="86"/>
      <c r="B85" s="163"/>
      <c r="F85" s="163"/>
    </row>
    <row r="86" spans="1:6" ht="14.15" customHeight="1">
      <c r="A86" s="127"/>
      <c r="B86" s="165"/>
      <c r="F86" s="165"/>
    </row>
    <row r="87" spans="1:6" s="4" customFormat="1" ht="14.15" customHeight="1">
      <c r="A87" s="127"/>
      <c r="B87" s="165"/>
      <c r="F87" s="165"/>
    </row>
    <row r="88" spans="1:6" s="4" customFormat="1" ht="14.15" customHeight="1">
      <c r="A88" s="127"/>
      <c r="B88" s="189"/>
      <c r="F88" s="189"/>
    </row>
    <row r="89" spans="1:6" s="4" customFormat="1" ht="14.15" customHeight="1">
      <c r="A89" s="86"/>
      <c r="B89" s="183"/>
      <c r="F89" s="183"/>
    </row>
    <row r="90" spans="1:6" s="4" customFormat="1" ht="14.15" customHeight="1">
      <c r="A90" s="128"/>
      <c r="B90" s="183"/>
      <c r="F90" s="183"/>
    </row>
    <row r="91" spans="1:6" s="4" customFormat="1" ht="14.15" customHeight="1">
      <c r="A91" s="86"/>
      <c r="B91" s="139"/>
      <c r="F91" s="139"/>
    </row>
    <row r="92" spans="1:6" s="4" customFormat="1" ht="14.15" customHeight="1">
      <c r="A92" s="86"/>
      <c r="B92" s="139"/>
      <c r="F92" s="139"/>
    </row>
    <row r="93" spans="1:6" s="4" customFormat="1" ht="14.15" customHeight="1">
      <c r="A93" s="86"/>
      <c r="B93" s="139"/>
      <c r="F93" s="139"/>
    </row>
    <row r="94" spans="1:6" s="4" customFormat="1" ht="14.15" customHeight="1">
      <c r="A94" s="86"/>
      <c r="B94" s="139"/>
      <c r="F94" s="139"/>
    </row>
    <row r="95" spans="1:6" s="4" customFormat="1" ht="14.15" customHeight="1">
      <c r="A95" s="86"/>
      <c r="B95" s="139"/>
      <c r="F95" s="139"/>
    </row>
    <row r="96" spans="1:6" s="4" customFormat="1" ht="14.15" customHeight="1">
      <c r="A96" s="86"/>
      <c r="B96" s="139"/>
      <c r="F96" s="139"/>
    </row>
    <row r="97" spans="1:6" s="4" customFormat="1" ht="14.15" customHeight="1">
      <c r="A97" s="128"/>
      <c r="B97" s="139"/>
      <c r="F97" s="139"/>
    </row>
    <row r="98" spans="1:6" s="4" customFormat="1" ht="14.15" customHeight="1">
      <c r="A98" s="128"/>
      <c r="B98" s="139"/>
      <c r="F98" s="139"/>
    </row>
    <row r="99" spans="1:6" s="4" customFormat="1" ht="14.15" customHeight="1">
      <c r="A99" s="129"/>
      <c r="B99" s="139"/>
      <c r="F99" s="139"/>
    </row>
    <row r="100" spans="1:6" s="4" customFormat="1" ht="14.15" customHeight="1">
      <c r="A100" s="130"/>
      <c r="B100" s="139"/>
      <c r="F100" s="139"/>
    </row>
    <row r="101" spans="1:6" s="4" customFormat="1" ht="14.15" customHeight="1">
      <c r="A101" s="130"/>
      <c r="B101" s="139"/>
      <c r="F101" s="139"/>
    </row>
    <row r="102" spans="1:6" s="4" customFormat="1" ht="14.15" customHeight="1">
      <c r="A102" s="131"/>
      <c r="B102" s="139"/>
      <c r="F102" s="139"/>
    </row>
    <row r="103" spans="1:6" s="4" customFormat="1" ht="14.15" customHeight="1">
      <c r="A103" s="132"/>
      <c r="B103" s="139"/>
      <c r="F103" s="139"/>
    </row>
    <row r="104" spans="1:6" s="4" customFormat="1" ht="14.15" customHeight="1">
      <c r="A104" s="132"/>
      <c r="B104" s="47"/>
      <c r="F104" s="47"/>
    </row>
    <row r="105" spans="1:6" s="4" customFormat="1" ht="14.15" customHeight="1">
      <c r="A105" s="86"/>
      <c r="B105" s="47"/>
      <c r="F105" s="47"/>
    </row>
    <row r="106" spans="1:6" s="4" customFormat="1" ht="14.15" customHeight="1">
      <c r="A106" s="133"/>
      <c r="B106" s="47"/>
      <c r="F106" s="47"/>
    </row>
    <row r="107" spans="1:6" s="4" customFormat="1" ht="14.15" customHeight="1">
      <c r="A107" s="133"/>
      <c r="B107" s="47"/>
      <c r="F107" s="47"/>
    </row>
    <row r="108" spans="1:6" s="4" customFormat="1" ht="14.15" customHeight="1">
      <c r="A108" s="133"/>
      <c r="B108" s="47"/>
      <c r="F108" s="47"/>
    </row>
    <row r="109" spans="1:6" ht="14.15" customHeight="1">
      <c r="A109" s="133"/>
    </row>
    <row r="110" spans="1:6" ht="14.15" customHeight="1">
      <c r="A110" s="133"/>
    </row>
    <row r="111" spans="1:6" ht="14.15" customHeight="1">
      <c r="A111" s="133"/>
    </row>
    <row r="112" spans="1:6" ht="14.15" customHeight="1">
      <c r="A112" s="133"/>
    </row>
    <row r="113" spans="1:1" ht="14.15" customHeight="1">
      <c r="A113" s="127"/>
    </row>
    <row r="114" spans="1:1" ht="14.15" customHeight="1">
      <c r="A114" s="127"/>
    </row>
    <row r="115" spans="1:1" ht="14.15" customHeight="1">
      <c r="A115" s="127"/>
    </row>
    <row r="116" spans="1:1" ht="14.15" customHeight="1">
      <c r="A116" s="127"/>
    </row>
    <row r="117" spans="1:1" ht="14.15" customHeight="1">
      <c r="A117" s="127"/>
    </row>
    <row r="118" spans="1:1" ht="14.15" customHeight="1">
      <c r="A118" s="133"/>
    </row>
    <row r="119" spans="1:1" ht="14.15" customHeight="1">
      <c r="A119" s="133"/>
    </row>
    <row r="120" spans="1:1" ht="14.15" customHeight="1">
      <c r="A120" s="133"/>
    </row>
    <row r="121" spans="1:1" ht="14.15" customHeight="1">
      <c r="A121" s="127"/>
    </row>
    <row r="122" spans="1:1" ht="14.15" customHeight="1">
      <c r="A122" s="127"/>
    </row>
    <row r="123" spans="1:1" ht="14.15" customHeight="1">
      <c r="A123" s="86"/>
    </row>
    <row r="124" spans="1:1" ht="14.15" customHeight="1">
      <c r="A124" s="86"/>
    </row>
    <row r="125" spans="1:1" ht="14.15" customHeight="1">
      <c r="A125" s="86"/>
    </row>
    <row r="126" spans="1:1" ht="14.15" customHeight="1">
      <c r="A126" s="86"/>
    </row>
    <row r="127" spans="1:1" ht="14.15" customHeight="1">
      <c r="A127" s="86"/>
    </row>
    <row r="128" spans="1:1" ht="14.15" customHeight="1">
      <c r="A128" s="86"/>
    </row>
    <row r="129" spans="1:1" ht="14.15" customHeight="1">
      <c r="A129" s="86"/>
    </row>
    <row r="130" spans="1:1" ht="14.15" customHeight="1">
      <c r="A130" s="86"/>
    </row>
    <row r="131" spans="1:1" ht="14.15" customHeight="1">
      <c r="A131" s="86"/>
    </row>
    <row r="132" spans="1:1" ht="14.15" customHeight="1">
      <c r="A132" s="86"/>
    </row>
    <row r="133" spans="1:1" ht="14.15" customHeight="1">
      <c r="A133" s="86"/>
    </row>
    <row r="134" spans="1:1" ht="14.15" customHeight="1">
      <c r="A134" s="86"/>
    </row>
    <row r="135" spans="1:1" ht="14.15" customHeight="1">
      <c r="A135" s="86"/>
    </row>
    <row r="136" spans="1:1" ht="14.15" customHeight="1">
      <c r="A136" s="86"/>
    </row>
    <row r="137" spans="1:1" ht="14.15" customHeight="1">
      <c r="A137" s="86"/>
    </row>
    <row r="138" spans="1:1" ht="14.15" customHeight="1">
      <c r="A138" s="86"/>
    </row>
    <row r="139" spans="1:1" ht="14.15" customHeight="1">
      <c r="A139" s="86"/>
    </row>
    <row r="140" spans="1:1" ht="14.15" customHeight="1">
      <c r="A140" s="86"/>
    </row>
    <row r="141" spans="1:1" ht="14.15" customHeight="1">
      <c r="A141" s="86"/>
    </row>
    <row r="142" spans="1:1" ht="14.15" customHeight="1">
      <c r="A142" s="86"/>
    </row>
    <row r="143" spans="1:1" ht="14.15" customHeight="1">
      <c r="A143" s="86"/>
    </row>
    <row r="144" spans="1:1" ht="14.15" customHeight="1">
      <c r="A144" s="86"/>
    </row>
    <row r="145" spans="1:1" ht="14.15" customHeight="1">
      <c r="A145" s="86"/>
    </row>
    <row r="146" spans="1:1" ht="14.15" customHeight="1">
      <c r="A146" s="86"/>
    </row>
    <row r="147" spans="1:1" ht="14.15" customHeight="1">
      <c r="A147" s="86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4" orientation="portrait" horizontalDpi="300" verticalDpi="300" r:id="rId1"/>
  <headerFooter alignWithMargins="0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2020-11-02T10:44:31Z</cp:lastPrinted>
  <dcterms:created xsi:type="dcterms:W3CDTF">2011-11-09T16:57:31Z</dcterms:created>
  <dcterms:modified xsi:type="dcterms:W3CDTF">2020-11-05T13:35:38Z</dcterms:modified>
</cp:coreProperties>
</file>