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activeTab="4"/>
  </bookViews>
  <sheets>
    <sheet name="P&amp;L" sheetId="1" r:id="rId1"/>
    <sheet name="BS" sheetId="2" r:id="rId2"/>
    <sheet name="CF_en" sheetId="3" r:id="rId3"/>
    <sheet name="Segments" sheetId="4" r:id="rId4"/>
    <sheet name="KPIs" sheetId="5" r:id="rId5"/>
  </sheets>
  <definedNames>
    <definedName name="_xlnm.Print_Area" localSheetId="1">BS!$A$1:$S$72</definedName>
    <definedName name="_xlnm.Print_Area" localSheetId="2">CF_en!$A$1:$S$49</definedName>
    <definedName name="_xlnm.Print_Area" localSheetId="4">KPIs!$A$1:$I$141</definedName>
    <definedName name="_xlnm.Print_Area" localSheetId="0">'P&amp;L'!$A$1:$S$67</definedName>
    <definedName name="_xlnm.Print_Area" localSheetId="3">Segments!$A$1:$K$73</definedName>
  </definedNames>
  <calcPr calcId="125725"/>
</workbook>
</file>

<file path=xl/calcChain.xml><?xml version="1.0" encoding="utf-8"?>
<calcChain xmlns="http://schemas.openxmlformats.org/spreadsheetml/2006/main">
  <c r="K38" i="4"/>
  <c r="G34"/>
  <c r="I34"/>
  <c r="J34"/>
  <c r="K34"/>
  <c r="G29"/>
  <c r="K29"/>
  <c r="K19"/>
  <c r="G19"/>
  <c r="K17"/>
  <c r="S49" i="3"/>
  <c r="R43"/>
  <c r="S43"/>
  <c r="S39"/>
  <c r="R31"/>
  <c r="O31"/>
  <c r="S31"/>
  <c r="R19"/>
  <c r="S19"/>
  <c r="S65" i="2"/>
  <c r="S67" s="1"/>
  <c r="R65"/>
  <c r="R69"/>
  <c r="R67"/>
  <c r="P67"/>
  <c r="S55"/>
  <c r="P55"/>
  <c r="O55"/>
  <c r="Q55"/>
  <c r="R55"/>
  <c r="S53"/>
  <c r="R53"/>
  <c r="Q53"/>
  <c r="P53"/>
  <c r="O53"/>
  <c r="N43"/>
  <c r="O43"/>
  <c r="P43"/>
  <c r="Q43"/>
  <c r="R43"/>
  <c r="S43"/>
  <c r="Q29"/>
  <c r="R29"/>
  <c r="S29"/>
  <c r="S27"/>
  <c r="R27"/>
  <c r="Q27"/>
  <c r="O27"/>
  <c r="N17"/>
  <c r="O17"/>
  <c r="P17"/>
  <c r="Q17"/>
  <c r="R17"/>
  <c r="S17"/>
  <c r="R71"/>
  <c r="S71"/>
  <c r="R66" i="1"/>
  <c r="S57"/>
  <c r="S53"/>
  <c r="S47"/>
  <c r="O37"/>
  <c r="S37"/>
  <c r="S43"/>
  <c r="O30"/>
  <c r="S30"/>
  <c r="N17"/>
  <c r="O17"/>
  <c r="O26"/>
  <c r="P26"/>
  <c r="S26"/>
  <c r="P17"/>
  <c r="Q17"/>
  <c r="R17"/>
  <c r="S17"/>
  <c r="M37"/>
  <c r="M43" s="1"/>
  <c r="M47" s="1"/>
  <c r="M66" s="1"/>
  <c r="M67" s="1"/>
  <c r="N37"/>
  <c r="N43" s="1"/>
  <c r="N47" s="1"/>
  <c r="P37"/>
  <c r="Q37"/>
  <c r="Q43" s="1"/>
  <c r="R37"/>
  <c r="R43" s="1"/>
  <c r="O43"/>
  <c r="O47" s="1"/>
  <c r="I70" i="5"/>
  <c r="I31"/>
  <c r="I38"/>
  <c r="I37"/>
  <c r="I36"/>
  <c r="P30" i="1"/>
  <c r="P47" s="1"/>
  <c r="R30"/>
  <c r="K63" i="4"/>
  <c r="K51"/>
  <c r="K12"/>
  <c r="G12"/>
  <c r="R49" i="3"/>
  <c r="S66" i="1"/>
  <c r="S62"/>
  <c r="S67"/>
  <c r="H70" i="5"/>
  <c r="G70"/>
  <c r="F70"/>
  <c r="E70"/>
  <c r="D70"/>
  <c r="C70"/>
  <c r="B70"/>
  <c r="H39"/>
  <c r="G39"/>
  <c r="F39"/>
  <c r="E39"/>
  <c r="D39"/>
  <c r="C39"/>
  <c r="B39"/>
  <c r="H31"/>
  <c r="G31"/>
  <c r="F31"/>
  <c r="E31"/>
  <c r="D31"/>
  <c r="C31"/>
  <c r="B31"/>
  <c r="J63" i="4"/>
  <c r="I63"/>
  <c r="H63"/>
  <c r="G63"/>
  <c r="F63"/>
  <c r="E63"/>
  <c r="D63"/>
  <c r="J60"/>
  <c r="J51"/>
  <c r="I51"/>
  <c r="H51"/>
  <c r="G51"/>
  <c r="F51"/>
  <c r="E51"/>
  <c r="D51"/>
  <c r="J38"/>
  <c r="F38"/>
  <c r="I38"/>
  <c r="H34"/>
  <c r="F34"/>
  <c r="E34"/>
  <c r="E38"/>
  <c r="D34"/>
  <c r="J29"/>
  <c r="I29"/>
  <c r="H29"/>
  <c r="H38"/>
  <c r="G38"/>
  <c r="F29"/>
  <c r="E29"/>
  <c r="D29"/>
  <c r="D38"/>
  <c r="J17"/>
  <c r="J19"/>
  <c r="I17"/>
  <c r="H17"/>
  <c r="G17"/>
  <c r="F17"/>
  <c r="E17"/>
  <c r="D17"/>
  <c r="J12"/>
  <c r="I12"/>
  <c r="I19"/>
  <c r="H12"/>
  <c r="H19"/>
  <c r="E12"/>
  <c r="E19"/>
  <c r="H11"/>
  <c r="F11"/>
  <c r="F12"/>
  <c r="F19"/>
  <c r="D11"/>
  <c r="D12"/>
  <c r="D19"/>
  <c r="Q49" i="3"/>
  <c r="P49"/>
  <c r="O49"/>
  <c r="N49"/>
  <c r="M49"/>
  <c r="L49"/>
  <c r="K49"/>
  <c r="J49"/>
  <c r="I49"/>
  <c r="H49"/>
  <c r="G49"/>
  <c r="F49"/>
  <c r="E49"/>
  <c r="D49"/>
  <c r="R39"/>
  <c r="Q39"/>
  <c r="P39"/>
  <c r="O39"/>
  <c r="N39"/>
  <c r="M39"/>
  <c r="L39"/>
  <c r="K39"/>
  <c r="J39"/>
  <c r="I39"/>
  <c r="H39"/>
  <c r="G39"/>
  <c r="F39"/>
  <c r="E39"/>
  <c r="D39"/>
  <c r="Q31"/>
  <c r="P31"/>
  <c r="N31"/>
  <c r="M31"/>
  <c r="L31"/>
  <c r="K31"/>
  <c r="J31"/>
  <c r="I31"/>
  <c r="H31"/>
  <c r="G31"/>
  <c r="F31"/>
  <c r="E31"/>
  <c r="D31"/>
  <c r="Q19"/>
  <c r="P19"/>
  <c r="O19"/>
  <c r="N19"/>
  <c r="M19"/>
  <c r="L19"/>
  <c r="J19"/>
  <c r="I19"/>
  <c r="H19"/>
  <c r="D19"/>
  <c r="K15"/>
  <c r="K19" s="1"/>
  <c r="G15"/>
  <c r="G19" s="1"/>
  <c r="F15"/>
  <c r="F19" s="1"/>
  <c r="E15"/>
  <c r="E19" s="1"/>
  <c r="Q71" i="2"/>
  <c r="P71"/>
  <c r="O71"/>
  <c r="N71"/>
  <c r="M71"/>
  <c r="L71"/>
  <c r="K71"/>
  <c r="J71"/>
  <c r="I71"/>
  <c r="H71"/>
  <c r="G71"/>
  <c r="F71"/>
  <c r="E71"/>
  <c r="D71"/>
  <c r="R72"/>
  <c r="Q65"/>
  <c r="Q67" s="1"/>
  <c r="Q72" s="1"/>
  <c r="P65"/>
  <c r="O65"/>
  <c r="O67" s="1"/>
  <c r="N65"/>
  <c r="N67" s="1"/>
  <c r="M65"/>
  <c r="M67" s="1"/>
  <c r="M72" s="1"/>
  <c r="L65"/>
  <c r="L67" s="1"/>
  <c r="K65"/>
  <c r="K67" s="1"/>
  <c r="J65"/>
  <c r="J67" s="1"/>
  <c r="I65"/>
  <c r="I67" s="1"/>
  <c r="H65"/>
  <c r="H67" s="1"/>
  <c r="G65"/>
  <c r="G67" s="1"/>
  <c r="F65"/>
  <c r="F67" s="1"/>
  <c r="E65"/>
  <c r="E67" s="1"/>
  <c r="D65"/>
  <c r="D67" s="1"/>
  <c r="D72" s="1"/>
  <c r="N53"/>
  <c r="M53"/>
  <c r="L53"/>
  <c r="K53"/>
  <c r="J53"/>
  <c r="I53"/>
  <c r="H53"/>
  <c r="G53"/>
  <c r="F53"/>
  <c r="D53"/>
  <c r="E49"/>
  <c r="E53" s="1"/>
  <c r="M43"/>
  <c r="L43"/>
  <c r="K43"/>
  <c r="J43"/>
  <c r="I43"/>
  <c r="H43"/>
  <c r="G43"/>
  <c r="G55" s="1"/>
  <c r="F43"/>
  <c r="E43"/>
  <c r="D43"/>
  <c r="P27"/>
  <c r="N27"/>
  <c r="M27"/>
  <c r="L27"/>
  <c r="L29" s="1"/>
  <c r="K27"/>
  <c r="J27"/>
  <c r="I27"/>
  <c r="H27"/>
  <c r="H29" s="1"/>
  <c r="G27"/>
  <c r="F27"/>
  <c r="E27"/>
  <c r="D27"/>
  <c r="M17"/>
  <c r="L17"/>
  <c r="K17"/>
  <c r="J17"/>
  <c r="I17"/>
  <c r="H17"/>
  <c r="G17"/>
  <c r="F17"/>
  <c r="E17"/>
  <c r="D17"/>
  <c r="R62" i="1"/>
  <c r="Q62"/>
  <c r="P62"/>
  <c r="O62"/>
  <c r="N62"/>
  <c r="M62"/>
  <c r="L62"/>
  <c r="K62"/>
  <c r="J62"/>
  <c r="I62"/>
  <c r="H62"/>
  <c r="G62"/>
  <c r="F62"/>
  <c r="E62"/>
  <c r="D62"/>
  <c r="P43"/>
  <c r="L43"/>
  <c r="K43"/>
  <c r="J43"/>
  <c r="H43"/>
  <c r="G43"/>
  <c r="F43"/>
  <c r="D43"/>
  <c r="P41"/>
  <c r="O41"/>
  <c r="N41"/>
  <c r="L37"/>
  <c r="K37"/>
  <c r="J37"/>
  <c r="I37"/>
  <c r="I43"/>
  <c r="H37"/>
  <c r="G37"/>
  <c r="F37"/>
  <c r="E37"/>
  <c r="E43"/>
  <c r="D37"/>
  <c r="L30"/>
  <c r="L47"/>
  <c r="H30"/>
  <c r="H47"/>
  <c r="D30"/>
  <c r="D47"/>
  <c r="R26"/>
  <c r="Q26"/>
  <c r="Q30"/>
  <c r="N26"/>
  <c r="N30"/>
  <c r="M26"/>
  <c r="M30"/>
  <c r="L26"/>
  <c r="K26"/>
  <c r="K30"/>
  <c r="K47"/>
  <c r="J26"/>
  <c r="J30"/>
  <c r="J47"/>
  <c r="I26"/>
  <c r="I30"/>
  <c r="H26"/>
  <c r="G26"/>
  <c r="G30"/>
  <c r="G47"/>
  <c r="F26"/>
  <c r="F30"/>
  <c r="F47"/>
  <c r="E26"/>
  <c r="E30"/>
  <c r="D26"/>
  <c r="M17"/>
  <c r="L17"/>
  <c r="K17"/>
  <c r="J17"/>
  <c r="I17"/>
  <c r="H17"/>
  <c r="G17"/>
  <c r="F17"/>
  <c r="E17"/>
  <c r="D17"/>
  <c r="G53"/>
  <c r="G57"/>
  <c r="G66"/>
  <c r="G67"/>
  <c r="K53"/>
  <c r="K57"/>
  <c r="K66"/>
  <c r="K67"/>
  <c r="D53"/>
  <c r="D57"/>
  <c r="D66"/>
  <c r="D67"/>
  <c r="J66"/>
  <c r="J67"/>
  <c r="J53"/>
  <c r="J57"/>
  <c r="L53"/>
  <c r="L57"/>
  <c r="L66"/>
  <c r="L67"/>
  <c r="E47"/>
  <c r="I47"/>
  <c r="F66"/>
  <c r="F67"/>
  <c r="F53"/>
  <c r="F57"/>
  <c r="H53"/>
  <c r="H57"/>
  <c r="H66"/>
  <c r="H67"/>
  <c r="E53"/>
  <c r="E57"/>
  <c r="E66"/>
  <c r="E67"/>
  <c r="I53"/>
  <c r="I57"/>
  <c r="I66"/>
  <c r="I67"/>
  <c r="I39" i="5" l="1"/>
  <c r="S69" i="2"/>
  <c r="S72"/>
  <c r="Q47" i="1"/>
  <c r="Q66" s="1"/>
  <c r="Q67" s="1"/>
  <c r="N66"/>
  <c r="N67" s="1"/>
  <c r="N53"/>
  <c r="N57" s="1"/>
  <c r="M53"/>
  <c r="M57" s="1"/>
  <c r="P66"/>
  <c r="P67" s="1"/>
  <c r="P53"/>
  <c r="P57" s="1"/>
  <c r="R47"/>
  <c r="R53" s="1"/>
  <c r="R57" s="1"/>
  <c r="R67"/>
  <c r="Q53"/>
  <c r="Q57" s="1"/>
  <c r="M43" i="3"/>
  <c r="Q43"/>
  <c r="H43"/>
  <c r="N43"/>
  <c r="J43"/>
  <c r="O43"/>
  <c r="K43"/>
  <c r="L43"/>
  <c r="P43"/>
  <c r="I43"/>
  <c r="L55" i="2"/>
  <c r="P29"/>
  <c r="J29"/>
  <c r="N29"/>
  <c r="N55"/>
  <c r="N69" s="1"/>
  <c r="K55"/>
  <c r="K29"/>
  <c r="E55"/>
  <c r="E69" s="1"/>
  <c r="D29"/>
  <c r="M29"/>
  <c r="O29"/>
  <c r="D55"/>
  <c r="I55"/>
  <c r="I69" s="1"/>
  <c r="P69"/>
  <c r="H72"/>
  <c r="K72"/>
  <c r="K69"/>
  <c r="D69"/>
  <c r="E29"/>
  <c r="F55"/>
  <c r="F69" s="1"/>
  <c r="G29"/>
  <c r="H55"/>
  <c r="H69" s="1"/>
  <c r="F29"/>
  <c r="I29"/>
  <c r="J55"/>
  <c r="J69" s="1"/>
  <c r="M55"/>
  <c r="M69" s="1"/>
  <c r="Q69"/>
  <c r="O69"/>
  <c r="E72"/>
  <c r="N72"/>
  <c r="P72"/>
  <c r="G69"/>
  <c r="G72"/>
  <c r="J72"/>
  <c r="I72"/>
  <c r="L72"/>
  <c r="L69"/>
  <c r="O72"/>
  <c r="F72"/>
  <c r="O66" i="1"/>
  <c r="O67" s="1"/>
  <c r="O53"/>
  <c r="O57" s="1"/>
</calcChain>
</file>

<file path=xl/sharedStrings.xml><?xml version="1.0" encoding="utf-8"?>
<sst xmlns="http://schemas.openxmlformats.org/spreadsheetml/2006/main" count="437" uniqueCount="232">
  <si>
    <t>MAGYAR TELEKOM</t>
  </si>
  <si>
    <t>Consolidated Income Statements - IFRS, YTD</t>
  </si>
  <si>
    <t>March 31</t>
  </si>
  <si>
    <t>June 30</t>
  </si>
  <si>
    <t>Sept 30</t>
  </si>
  <si>
    <t>Dec 31</t>
  </si>
  <si>
    <t>RESTATED</t>
  </si>
  <si>
    <t>MODIFIED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</si>
  <si>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</si>
  <si>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</si>
  <si>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</si>
  <si>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</si>
  <si>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</si>
  <si>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</si>
  <si>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</si>
  <si>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</si>
  <si>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</si>
  <si>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</si>
  <si>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</si>
  <si>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</si>
  <si>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</si>
  <si>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</si>
  <si>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</si>
  <si>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</si>
  <si>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</si>
  <si>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</si>
  <si>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</si>
  <si>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</si>
  <si>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</si>
  <si>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Voice-, data- and Internet-related payments</t>
  </si>
  <si>
    <t>Material cost of equipment sold</t>
  </si>
  <si>
    <t>Payments to agents and other subcontractors</t>
  </si>
  <si>
    <t>SI/IT-related payments</t>
  </si>
  <si>
    <t>Other direct costs</t>
  </si>
  <si>
    <t>Direct costs</t>
  </si>
  <si>
    <t>Employee-related expenses</t>
  </si>
  <si>
    <t>Depreciation and amortization</t>
  </si>
  <si>
    <t>Hungarian telecommunications and other crisis taxes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</si>
  <si>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</si>
  <si>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</si>
  <si>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</si>
  <si>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</si>
  <si>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</si>
  <si>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</si>
  <si>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</si>
  <si>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</si>
  <si>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</si>
  <si>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</si>
  <si>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</si>
  <si>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</si>
  <si>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</si>
  <si>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</si>
  <si>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</si>
  <si>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</si>
  <si>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</si>
  <si>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</si>
  <si>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</si>
  <si>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</si>
  <si>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r>
      <t xml:space="preserve">Trade </t>
    </r>
    <r>
      <rPr>
        <sz val="10"/>
        <rFont val="Times New Roman CE"/>
        <family val="1"/>
        <charset val="238"/>
      </rPr>
      <t xml:space="preserve">and other </t>
    </r>
    <r>
      <rPr>
        <sz val="10"/>
        <rFont val="Times New Roman CE"/>
        <charset val="238"/>
      </rPr>
      <t>receivables</t>
    </r>
  </si>
  <si>
    <r>
      <t>Other</t>
    </r>
    <r>
      <rPr>
        <sz val="10"/>
        <rFont val="Times New Roman CE"/>
        <charset val="238"/>
      </rPr>
      <t xml:space="preserve"> current </t>
    </r>
    <r>
      <rPr>
        <sz val="10"/>
        <rFont val="Times New Roman CE"/>
        <family val="1"/>
        <charset val="238"/>
      </rPr>
      <t xml:space="preserve">financial assets </t>
    </r>
  </si>
  <si>
    <r>
      <t xml:space="preserve">Current </t>
    </r>
    <r>
      <rPr>
        <sz val="10"/>
        <rFont val="Times New Roman CE"/>
        <charset val="238"/>
      </rPr>
      <t>income tax receivable</t>
    </r>
  </si>
  <si>
    <t>Inventories</t>
  </si>
  <si>
    <t>Non current assets held for sale</t>
  </si>
  <si>
    <t>Total current assets</t>
  </si>
  <si>
    <t>Non current assets</t>
  </si>
  <si>
    <r>
      <t xml:space="preserve">Property, plant and equipment </t>
    </r>
    <r>
      <rPr>
        <sz val="10"/>
        <rFont val="Times New Roman CE"/>
        <charset val="238"/>
      </rPr>
      <t>- net</t>
    </r>
  </si>
  <si>
    <t>Intangible assets</t>
  </si>
  <si>
    <t>Investments in associates and joint ventures</t>
  </si>
  <si>
    <t>Deferred tax assets</t>
  </si>
  <si>
    <r>
      <t xml:space="preserve">Other </t>
    </r>
    <r>
      <rPr>
        <sz val="10"/>
        <rFont val="Times New Roman CE"/>
        <charset val="238"/>
      </rPr>
      <t>non current</t>
    </r>
    <r>
      <rPr>
        <sz val="10"/>
        <rFont val="Times New Roman CE"/>
        <family val="1"/>
        <charset val="238"/>
      </rPr>
      <t xml:space="preserve"> financial assets</t>
    </r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</si>
  <si>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</si>
  <si>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</si>
  <si>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</si>
  <si>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</si>
  <si>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</si>
  <si>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</si>
  <si>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Accrued interest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</si>
  <si>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</si>
  <si>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</si>
  <si>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</si>
  <si>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</si>
  <si>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</si>
  <si>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</si>
  <si>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r>
      <t>Financial liabilities to</t>
    </r>
    <r>
      <rPr>
        <sz val="10"/>
        <rFont val="Times New Roman CE"/>
        <family val="1"/>
        <charset val="238"/>
      </rPr>
      <t xml:space="preserve"> related parties</t>
    </r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</si>
  <si>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</si>
  <si>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</si>
  <si>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</si>
  <si>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</si>
  <si>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</si>
  <si>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</si>
  <si>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</si>
  <si>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</si>
  <si>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</si>
  <si>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r>
      <t xml:space="preserve">Treasury </t>
    </r>
    <r>
      <rPr>
        <sz val="10"/>
        <rFont val="Times New Roman CE"/>
        <charset val="238"/>
      </rPr>
      <t>stock</t>
    </r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</si>
  <si>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</si>
  <si>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</si>
  <si>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</si>
  <si>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</si>
  <si>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</si>
  <si>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</si>
  <si>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</si>
  <si>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</si>
  <si>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</si>
  <si>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</si>
  <si>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</si>
  <si>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Changes in working capital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</si>
  <si>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</si>
  <si>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</si>
  <si>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</si>
  <si>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</si>
  <si>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</si>
  <si>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</si>
  <si>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</si>
  <si>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</si>
  <si>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</si>
  <si>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</si>
  <si>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</si>
  <si>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</si>
  <si>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</si>
  <si>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</si>
  <si>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</si>
  <si>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</si>
  <si>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</si>
  <si>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</si>
  <si>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</si>
  <si>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</si>
  <si>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</si>
  <si>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</si>
  <si>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</si>
  <si>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</si>
  <si>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(HUF million) Unaudited, YTD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</si>
  <si>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</si>
  <si>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</si>
  <si>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</si>
  <si>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</si>
  <si>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</si>
  <si>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</si>
  <si>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</si>
  <si>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</si>
  <si>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r>
      <t>Underlying EBITDA</t>
    </r>
    <r>
      <rPr>
        <b/>
        <vertAlign val="superscript"/>
        <sz val="10"/>
        <rFont val="Times New Roman"/>
        <family val="1"/>
        <charset val="238"/>
      </rPr>
      <t>(1)</t>
    </r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</si>
  <si>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</si>
  <si>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</si>
  <si>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</si>
  <si>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</si>
  <si>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</si>
  <si>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</si>
  <si>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</si>
  <si>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</si>
  <si>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</si>
  <si>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r>
      <t>(1)</t>
    </r>
    <r>
      <rPr>
        <sz val="10"/>
        <rFont val="Times New Roman"/>
        <family val="1"/>
        <charset val="238"/>
      </rPr>
      <t xml:space="preserve"> Underlying EBITDA = EBITDA excluding investigation related costs, severance payments and accruals and the telecom tax in Hungary</t>
    </r>
  </si>
  <si>
    <t>Summary of key operating statistics</t>
  </si>
  <si>
    <t>March 31, 2010</t>
  </si>
  <si>
    <t>June 30, 2010</t>
  </si>
  <si>
    <t>Sept 30, 2010</t>
  </si>
  <si>
    <t xml:space="preserve"> Dec 31, 2010</t>
  </si>
  <si>
    <t>March 31, 2011</t>
  </si>
  <si>
    <t>June 30, 2011</t>
  </si>
  <si>
    <t>Sept 30, 2011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</si>
  <si>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</si>
  <si>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</si>
  <si>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</si>
  <si>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</si>
  <si>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</si>
  <si>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</si>
  <si>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</si>
  <si>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</si>
  <si>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</si>
  <si>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r>
      <t>Total voice access</t>
    </r>
    <r>
      <rPr>
        <vertAlign val="superscript"/>
        <sz val="10"/>
        <rFont val="Times New Roman"/>
        <family val="1"/>
        <charset val="238"/>
      </rPr>
      <t xml:space="preserve"> </t>
    </r>
  </si>
  <si>
    <t>Total outgoing traffic (thousand minutes)</t>
  </si>
  <si>
    <t>Data products</t>
  </si>
  <si>
    <r>
      <t xml:space="preserve">Retail DSL market share (estimated) </t>
    </r>
    <r>
      <rPr>
        <vertAlign val="superscript"/>
        <sz val="10"/>
        <rFont val="Times New Roman"/>
        <family val="1"/>
        <charset val="238"/>
      </rPr>
      <t>(2)</t>
    </r>
  </si>
  <si>
    <r>
      <t>Cable broadband market share (estimated)</t>
    </r>
    <r>
      <rPr>
        <vertAlign val="superscript"/>
        <sz val="10"/>
        <rFont val="Times New Roman"/>
        <family val="1"/>
        <charset val="238"/>
      </rPr>
      <t xml:space="preserve"> (2)</t>
    </r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</si>
  <si>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</si>
  <si>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</si>
  <si>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</si>
  <si>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</si>
  <si>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</si>
  <si>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</si>
  <si>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</si>
  <si>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</si>
  <si>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</si>
  <si>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</si>
  <si>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</si>
  <si>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</si>
  <si>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</si>
  <si>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r>
      <t xml:space="preserve">Mobile penetration </t>
    </r>
    <r>
      <rPr>
        <b/>
        <vertAlign val="superscript"/>
        <sz val="10"/>
        <rFont val="Times New Roman"/>
        <family val="1"/>
        <charset val="238"/>
      </rPr>
      <t>(3)</t>
    </r>
  </si>
  <si>
    <r>
      <t>Mobile SIM market share</t>
    </r>
    <r>
      <rPr>
        <b/>
        <vertAlign val="superscript"/>
        <sz val="10"/>
        <rFont val="Times New Roman"/>
        <family val="1"/>
        <charset val="238"/>
      </rPr>
      <t xml:space="preserve"> (2)</t>
    </r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</si>
  <si>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</si>
  <si>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</si>
  <si>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</si>
  <si>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</si>
  <si>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</si>
  <si>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</si>
  <si>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</si>
  <si>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</si>
  <si>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</si>
  <si>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</si>
  <si>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</si>
  <si>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</si>
  <si>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</si>
  <si>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</si>
  <si>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</si>
  <si>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</si>
  <si>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</si>
  <si>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</si>
  <si>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</si>
  <si>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</si>
  <si>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</si>
  <si>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</si>
  <si>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</si>
  <si>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</si>
  <si>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Mobile penetration</t>
  </si>
  <si>
    <t>Market share of T-Mobile Macedonia</t>
  </si>
  <si>
    <r>
      <t>MOU</t>
    </r>
    <r>
      <rPr>
        <b/>
        <vertAlign val="superscript"/>
        <sz val="10"/>
        <rFont val="Times New Roman"/>
        <family val="1"/>
        <charset val="238"/>
      </rPr>
      <t xml:space="preserve"> (4)</t>
    </r>
  </si>
  <si>
    <t>Retail DSL market share</t>
  </si>
  <si>
    <r>
      <t>(1)</t>
    </r>
    <r>
      <rPr>
        <sz val="10"/>
        <rFont val="Times New Roman"/>
        <family val="1"/>
        <charset val="238"/>
      </rPr>
      <t xml:space="preserve"> Including PSTN, VoIP and VoCable</t>
    </r>
  </si>
  <si>
    <r>
      <t>(2)</t>
    </r>
    <r>
      <rPr>
        <sz val="10"/>
        <rFont val="Times New Roman"/>
        <family val="1"/>
        <charset val="238"/>
      </rPr>
      <t xml:space="preserve"> Data relates to Magyar Telekom Plc. </t>
    </r>
  </si>
  <si>
    <r>
      <t>(3)</t>
    </r>
    <r>
      <rPr>
        <sz val="10"/>
        <rFont val="Times New Roman"/>
        <family val="1"/>
        <charset val="238"/>
      </rPr>
      <t xml:space="preserve"> Data relates to the mobile penetration in Hungary, including customers of all three service providers</t>
    </r>
  </si>
  <si>
    <r>
      <t xml:space="preserve">Blended MOU (outgoing) </t>
    </r>
    <r>
      <rPr>
        <b/>
        <vertAlign val="superscript"/>
        <sz val="10"/>
        <rFont val="Times New Roman"/>
        <family val="1"/>
        <charset val="238"/>
      </rPr>
      <t>(1)</t>
    </r>
  </si>
  <si>
    <r>
      <t>Blended ARPA (HUF)</t>
    </r>
    <r>
      <rPr>
        <b/>
        <vertAlign val="superscript"/>
        <sz val="10"/>
        <rFont val="Times New Roman"/>
        <family val="1"/>
        <charset val="238"/>
      </rPr>
      <t xml:space="preserve"> (1)</t>
    </r>
  </si>
  <si>
    <r>
      <t xml:space="preserve">MOU </t>
    </r>
    <r>
      <rPr>
        <b/>
        <vertAlign val="superscript"/>
        <sz val="10"/>
        <rFont val="Times New Roman"/>
        <family val="1"/>
        <charset val="238"/>
      </rPr>
      <t>(4)</t>
    </r>
  </si>
  <si>
    <r>
      <t>(4)</t>
    </r>
    <r>
      <rPr>
        <sz val="10"/>
        <rFont val="Times New Roman"/>
        <family val="1"/>
        <charset val="238"/>
      </rPr>
      <t xml:space="preserve"> Restated</t>
    </r>
  </si>
  <si>
    <t xml:space="preserve"> Dec 31, 2011</t>
  </si>
  <si>
    <t>of which energy revenues</t>
  </si>
  <si>
    <t>Number of mobile broadband subscriptions</t>
  </si>
  <si>
    <r>
      <t>(5)</t>
    </r>
    <r>
      <rPr>
        <sz val="10"/>
        <rFont val="Times New Roman"/>
        <family val="1"/>
        <charset val="238"/>
      </rPr>
      <t xml:space="preserve"> Data published by the Montenegrin Agency for Electronic Communications and Postal Services</t>
    </r>
  </si>
  <si>
    <r>
      <t xml:space="preserve">Mobile penetration </t>
    </r>
    <r>
      <rPr>
        <b/>
        <vertAlign val="superscript"/>
        <sz val="10"/>
        <rFont val="Times New Roman"/>
        <family val="1"/>
        <charset val="238"/>
      </rPr>
      <t>(5)</t>
    </r>
  </si>
  <si>
    <r>
      <t xml:space="preserve">Market share of T-Mobile Crna Gora </t>
    </r>
    <r>
      <rPr>
        <b/>
        <vertAlign val="superscript"/>
        <sz val="10"/>
        <rFont val="Times New Roman"/>
        <family val="1"/>
        <charset val="238"/>
      </rPr>
      <t>(5)</t>
    </r>
  </si>
  <si>
    <r>
      <t xml:space="preserve">Number of customers (RPC) </t>
    </r>
    <r>
      <rPr>
        <b/>
        <vertAlign val="superscript"/>
        <sz val="10"/>
        <rFont val="Times New Roman"/>
        <family val="1"/>
        <charset val="238"/>
      </rPr>
      <t>(5)</t>
    </r>
  </si>
  <si>
    <r>
      <t xml:space="preserve">Mobile broadband market share based on total number of subscriptions </t>
    </r>
    <r>
      <rPr>
        <vertAlign val="superscript"/>
        <sz val="10"/>
        <rFont val="Arial"/>
        <family val="2"/>
        <charset val="238"/>
      </rPr>
      <t>(2)</t>
    </r>
  </si>
  <si>
    <r>
      <t xml:space="preserve">Mobile broadband market share based on traffic generating subscribers </t>
    </r>
    <r>
      <rPr>
        <vertAlign val="superscript"/>
        <sz val="10"/>
        <rFont val="Arial"/>
        <family val="2"/>
        <charset val="238"/>
      </rPr>
      <t>(2)</t>
    </r>
  </si>
  <si>
    <r>
      <t xml:space="preserve">Population-based indoor 3G coverage </t>
    </r>
    <r>
      <rPr>
        <vertAlign val="superscript"/>
        <sz val="10"/>
        <rFont val="Times New Roman"/>
        <family val="1"/>
        <charset val="238"/>
      </rPr>
      <t>(2)</t>
    </r>
  </si>
</sst>
</file>

<file path=xl/styles.xml><?xml version="1.0" encoding="utf-8"?>
<styleSheet xmlns="http://schemas.openxmlformats.org/spreadsheetml/2006/main">
  <numFmts count="19">
    <numFmt numFmtId="164" formatCode="#,##0\ ;\(#,##0\)"/>
    <numFmt numFmtId="165" formatCode="0.0%"/>
    <numFmt numFmtId="166" formatCode="#,##0.00\ ;\(#,##0.00\)"/>
    <numFmt numFmtId="167" formatCode="0_)"/>
    <numFmt numFmtId="168" formatCode="#,##0;\(#,##0\)"/>
    <numFmt numFmtId="169" formatCode="#\ ##0\ ;\(#\ ##0\)"/>
    <numFmt numFmtId="170" formatCode="#,##0.0%;\(#,##0.0%\)"/>
    <numFmt numFmtId="171" formatCode="mmm/dd/yyyy"/>
    <numFmt numFmtId="172" formatCode="#,##0.0\ ;\(#,##0.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</numFmts>
  <fonts count="57"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Times New Roman CE"/>
      <charset val="238"/>
    </font>
    <font>
      <sz val="10"/>
      <name val="Times New Roman CE"/>
      <charset val="238"/>
    </font>
    <font>
      <sz val="10"/>
      <color indexed="8"/>
      <name val="Times New Roman CE"/>
      <charset val="238"/>
    </font>
    <font>
      <b/>
      <sz val="10"/>
      <name val="Times New Roman CE"/>
      <family val="1"/>
    </font>
    <font>
      <sz val="10"/>
      <name val="Times New Roman CE"/>
    </font>
    <font>
      <sz val="10"/>
      <color indexed="8"/>
      <name val="Times New Roman CE"/>
    </font>
    <font>
      <sz val="10"/>
      <color indexed="10"/>
      <name val="Times New Roman CE"/>
    </font>
    <font>
      <b/>
      <sz val="10"/>
      <color indexed="8"/>
      <name val="Times New Roman CE"/>
    </font>
    <font>
      <b/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Times New Roman CE"/>
      <charset val="238"/>
    </font>
    <font>
      <b/>
      <sz val="10"/>
      <name val="Times New Roman CE"/>
    </font>
    <font>
      <sz val="10"/>
      <color indexed="8"/>
      <name val="CG Times"/>
      <family val="1"/>
    </font>
    <font>
      <sz val="10"/>
      <color indexed="8"/>
      <name val="Times New Roman"/>
      <family val="1"/>
      <charset val="238"/>
    </font>
    <font>
      <b/>
      <sz val="12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b/>
      <sz val="10"/>
      <color indexed="10"/>
      <name val="Times New Roman CE"/>
    </font>
    <font>
      <b/>
      <sz val="10"/>
      <color indexed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CG Times"/>
      <family val="1"/>
    </font>
    <font>
      <b/>
      <sz val="10"/>
      <color indexed="8"/>
      <name val="Times New Roman"/>
      <family val="1"/>
      <charset val="238"/>
    </font>
    <font>
      <sz val="14"/>
      <color indexed="8"/>
      <name val="Times New Roman CE"/>
      <family val="1"/>
      <charset val="238"/>
    </font>
    <font>
      <sz val="10"/>
      <name val="Arial CE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Times New Roman"/>
      <family val="1"/>
      <charset val="238"/>
    </font>
    <font>
      <b/>
      <sz val="10"/>
      <color indexed="23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b/>
      <sz val="12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color rgb="FFFF0000"/>
      <name val="Times New Roman CE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6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56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thin">
        <color indexed="64"/>
      </right>
      <top/>
      <bottom style="double">
        <color indexed="23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53">
    <xf numFmtId="0" fontId="0" fillId="0" borderId="0"/>
    <xf numFmtId="0" fontId="45" fillId="0" borderId="0"/>
    <xf numFmtId="173" fontId="46" fillId="0" borderId="0" applyFill="0" applyBorder="0" applyAlignment="0"/>
    <xf numFmtId="174" fontId="46" fillId="0" borderId="0" applyFill="0" applyBorder="0" applyAlignment="0"/>
    <xf numFmtId="175" fontId="46" fillId="0" borderId="0" applyFill="0" applyBorder="0" applyAlignment="0"/>
    <xf numFmtId="176" fontId="46" fillId="0" borderId="0" applyFill="0" applyBorder="0" applyAlignment="0"/>
    <xf numFmtId="177" fontId="46" fillId="0" borderId="0" applyFill="0" applyBorder="0" applyAlignment="0"/>
    <xf numFmtId="173" fontId="46" fillId="0" borderId="0" applyFill="0" applyBorder="0" applyAlignment="0"/>
    <xf numFmtId="178" fontId="46" fillId="0" borderId="0" applyFill="0" applyBorder="0" applyAlignment="0"/>
    <xf numFmtId="174" fontId="46" fillId="0" borderId="0" applyFill="0" applyBorder="0" applyAlignment="0"/>
    <xf numFmtId="173" fontId="46" fillId="0" borderId="0" applyFont="0" applyFill="0" applyBorder="0" applyAlignment="0" applyProtection="0"/>
    <xf numFmtId="174" fontId="46" fillId="0" borderId="0" applyFont="0" applyFill="0" applyBorder="0" applyAlignment="0" applyProtection="0"/>
    <xf numFmtId="14" fontId="47" fillId="0" borderId="0" applyFill="0" applyBorder="0" applyAlignment="0"/>
    <xf numFmtId="38" fontId="48" fillId="0" borderId="1">
      <alignment vertical="center"/>
    </xf>
    <xf numFmtId="173" fontId="46" fillId="0" borderId="0" applyFill="0" applyBorder="0" applyAlignment="0"/>
    <xf numFmtId="174" fontId="46" fillId="0" borderId="0" applyFill="0" applyBorder="0" applyAlignment="0"/>
    <xf numFmtId="173" fontId="46" fillId="0" borderId="0" applyFill="0" applyBorder="0" applyAlignment="0"/>
    <xf numFmtId="178" fontId="46" fillId="0" borderId="0" applyFill="0" applyBorder="0" applyAlignment="0"/>
    <xf numFmtId="174" fontId="46" fillId="0" borderId="0" applyFill="0" applyBorder="0" applyAlignment="0"/>
    <xf numFmtId="38" fontId="49" fillId="2" borderId="0" applyNumberFormat="0" applyBorder="0" applyAlignment="0" applyProtection="0"/>
    <xf numFmtId="0" fontId="50" fillId="0" borderId="2" applyNumberFormat="0" applyAlignment="0" applyProtection="0">
      <alignment horizontal="left" vertical="center"/>
    </xf>
    <xf numFmtId="0" fontId="50" fillId="0" borderId="3">
      <alignment horizontal="left" vertical="center"/>
    </xf>
    <xf numFmtId="0" fontId="51" fillId="0" borderId="0" applyNumberFormat="0" applyFill="0" applyBorder="0" applyAlignment="0" applyProtection="0">
      <alignment vertical="top"/>
      <protection locked="0"/>
    </xf>
    <xf numFmtId="10" fontId="49" fillId="3" borderId="4" applyNumberFormat="0" applyBorder="0" applyAlignment="0" applyProtection="0"/>
    <xf numFmtId="173" fontId="46" fillId="0" borderId="0" applyFill="0" applyBorder="0" applyAlignment="0"/>
    <xf numFmtId="174" fontId="46" fillId="0" borderId="0" applyFill="0" applyBorder="0" applyAlignment="0"/>
    <xf numFmtId="173" fontId="46" fillId="0" borderId="0" applyFill="0" applyBorder="0" applyAlignment="0"/>
    <xf numFmtId="178" fontId="46" fillId="0" borderId="0" applyFill="0" applyBorder="0" applyAlignment="0"/>
    <xf numFmtId="174" fontId="46" fillId="0" borderId="0" applyFill="0" applyBorder="0" applyAlignment="0"/>
    <xf numFmtId="179" fontId="52" fillId="0" borderId="0"/>
    <xf numFmtId="0" fontId="1" fillId="0" borderId="0"/>
    <xf numFmtId="0" fontId="7" fillId="0" borderId="0"/>
    <xf numFmtId="0" fontId="3" fillId="0" borderId="0"/>
    <xf numFmtId="0" fontId="12" fillId="0" borderId="0"/>
    <xf numFmtId="0" fontId="1" fillId="0" borderId="0"/>
    <xf numFmtId="0" fontId="1" fillId="0" borderId="0"/>
    <xf numFmtId="0" fontId="1" fillId="0" borderId="0"/>
    <xf numFmtId="167" fontId="12" fillId="0" borderId="0"/>
    <xf numFmtId="0" fontId="1" fillId="0" borderId="0"/>
    <xf numFmtId="167" fontId="12" fillId="0" borderId="0"/>
    <xf numFmtId="177" fontId="46" fillId="0" borderId="0" applyFont="0" applyFill="0" applyBorder="0" applyAlignment="0" applyProtection="0"/>
    <xf numFmtId="180" fontId="46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46" fillId="0" borderId="0" applyFill="0" applyBorder="0" applyAlignment="0"/>
    <xf numFmtId="174" fontId="46" fillId="0" borderId="0" applyFill="0" applyBorder="0" applyAlignment="0"/>
    <xf numFmtId="173" fontId="46" fillId="0" borderId="0" applyFill="0" applyBorder="0" applyAlignment="0"/>
    <xf numFmtId="178" fontId="46" fillId="0" borderId="0" applyFill="0" applyBorder="0" applyAlignment="0"/>
    <xf numFmtId="174" fontId="46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7" fillId="0" borderId="0" applyFill="0" applyBorder="0" applyAlignment="0"/>
    <xf numFmtId="181" fontId="46" fillId="0" borderId="0" applyFill="0" applyBorder="0" applyAlignment="0"/>
    <xf numFmtId="182" fontId="46" fillId="0" borderId="0" applyFill="0" applyBorder="0" applyAlignment="0"/>
  </cellStyleXfs>
  <cellXfs count="534">
    <xf numFmtId="0" fontId="0" fillId="0" borderId="0" xfId="0"/>
    <xf numFmtId="37" fontId="2" fillId="2" borderId="0" xfId="35" applyNumberFormat="1" applyFont="1" applyFill="1" applyBorder="1" applyAlignment="1" applyProtection="1">
      <alignment horizontal="left"/>
    </xf>
    <xf numFmtId="0" fontId="4" fillId="2" borderId="5" xfId="32" applyFont="1" applyFill="1" applyBorder="1" applyAlignment="1">
      <alignment vertical="top"/>
    </xf>
    <xf numFmtId="0" fontId="4" fillId="2" borderId="6" xfId="32" applyFont="1" applyFill="1" applyBorder="1" applyAlignment="1">
      <alignment vertical="top"/>
    </xf>
    <xf numFmtId="0" fontId="5" fillId="2" borderId="5" xfId="38" applyFont="1" applyFill="1" applyBorder="1" applyAlignment="1">
      <alignment horizontal="center"/>
    </xf>
    <xf numFmtId="0" fontId="5" fillId="2" borderId="6" xfId="38" applyFont="1" applyFill="1" applyBorder="1" applyAlignment="1">
      <alignment horizontal="center"/>
    </xf>
    <xf numFmtId="3" fontId="5" fillId="2" borderId="5" xfId="38" applyNumberFormat="1" applyFont="1" applyFill="1" applyBorder="1" applyAlignment="1">
      <alignment horizontal="center"/>
    </xf>
    <xf numFmtId="0" fontId="0" fillId="4" borderId="0" xfId="0" applyFill="1" applyBorder="1"/>
    <xf numFmtId="0" fontId="4" fillId="2" borderId="0" xfId="32" applyFont="1" applyFill="1" applyBorder="1" applyAlignment="1">
      <alignment vertical="top"/>
    </xf>
    <xf numFmtId="37" fontId="5" fillId="2" borderId="0" xfId="38" applyNumberFormat="1" applyFont="1" applyFill="1" applyBorder="1" applyAlignment="1" applyProtection="1">
      <alignment horizontal="center"/>
    </xf>
    <xf numFmtId="37" fontId="5" fillId="2" borderId="7" xfId="38" applyNumberFormat="1" applyFont="1" applyFill="1" applyBorder="1" applyAlignment="1" applyProtection="1">
      <alignment horizontal="center"/>
    </xf>
    <xf numFmtId="3" fontId="5" fillId="2" borderId="0" xfId="38" applyNumberFormat="1" applyFont="1" applyFill="1" applyBorder="1" applyAlignment="1" applyProtection="1">
      <alignment horizontal="center"/>
    </xf>
    <xf numFmtId="0" fontId="0" fillId="4" borderId="0" xfId="0" applyFill="1"/>
    <xf numFmtId="37" fontId="5" fillId="2" borderId="8" xfId="35" applyNumberFormat="1" applyFont="1" applyFill="1" applyBorder="1" applyAlignment="1" applyProtection="1">
      <alignment horizontal="left"/>
    </xf>
    <xf numFmtId="15" fontId="8" fillId="2" borderId="0" xfId="31" applyNumberFormat="1" applyFont="1" applyFill="1" applyBorder="1" applyAlignment="1">
      <alignment horizontal="center"/>
    </xf>
    <xf numFmtId="15" fontId="8" fillId="2" borderId="7" xfId="31" applyNumberFormat="1" applyFont="1" applyFill="1" applyBorder="1" applyAlignment="1">
      <alignment horizontal="center"/>
    </xf>
    <xf numFmtId="3" fontId="8" fillId="2" borderId="0" xfId="31" applyNumberFormat="1" applyFont="1" applyFill="1" applyBorder="1" applyAlignment="1">
      <alignment horizontal="center"/>
    </xf>
    <xf numFmtId="37" fontId="9" fillId="2" borderId="9" xfId="35" applyNumberFormat="1" applyFont="1" applyFill="1" applyBorder="1" applyAlignment="1" applyProtection="1">
      <alignment horizontal="left"/>
    </xf>
    <xf numFmtId="0" fontId="3" fillId="2" borderId="10" xfId="32" applyFont="1" applyFill="1" applyBorder="1" applyAlignment="1">
      <alignment vertical="top"/>
    </xf>
    <xf numFmtId="0" fontId="4" fillId="2" borderId="10" xfId="32" applyFont="1" applyFill="1" applyBorder="1" applyAlignment="1">
      <alignment vertical="top"/>
    </xf>
    <xf numFmtId="15" fontId="10" fillId="2" borderId="10" xfId="31" applyNumberFormat="1" applyFont="1" applyFill="1" applyBorder="1" applyAlignment="1">
      <alignment horizontal="center"/>
    </xf>
    <xf numFmtId="15" fontId="10" fillId="2" borderId="11" xfId="31" applyNumberFormat="1" applyFont="1" applyFill="1" applyBorder="1" applyAlignment="1">
      <alignment horizontal="center"/>
    </xf>
    <xf numFmtId="3" fontId="10" fillId="2" borderId="0" xfId="31" applyNumberFormat="1" applyFont="1" applyFill="1" applyBorder="1" applyAlignment="1">
      <alignment horizontal="center"/>
    </xf>
    <xf numFmtId="0" fontId="11" fillId="2" borderId="8" xfId="32" applyFont="1" applyFill="1" applyBorder="1" applyAlignment="1" applyProtection="1">
      <alignment horizontal="left"/>
    </xf>
    <xf numFmtId="0" fontId="3" fillId="2" borderId="0" xfId="32" applyFont="1" applyFill="1" applyBorder="1" applyAlignment="1">
      <alignment vertical="top"/>
    </xf>
    <xf numFmtId="0" fontId="12" fillId="4" borderId="0" xfId="0" applyFont="1" applyFill="1"/>
    <xf numFmtId="37" fontId="13" fillId="2" borderId="0" xfId="0" applyNumberFormat="1" applyFont="1" applyFill="1" applyBorder="1" applyAlignment="1" applyProtection="1">
      <alignment horizontal="center"/>
    </xf>
    <xf numFmtId="37" fontId="13" fillId="4" borderId="0" xfId="0" applyNumberFormat="1" applyFont="1" applyFill="1" applyBorder="1" applyAlignment="1" applyProtection="1">
      <alignment horizontal="center"/>
    </xf>
    <xf numFmtId="37" fontId="13" fillId="2" borderId="7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Border="1" applyAlignment="1" applyProtection="1">
      <alignment horizontal="right"/>
    </xf>
    <xf numFmtId="0" fontId="5" fillId="2" borderId="8" xfId="32" applyFont="1" applyFill="1" applyBorder="1" applyAlignment="1" applyProtection="1">
      <alignment horizontal="left"/>
    </xf>
    <xf numFmtId="164" fontId="12" fillId="4" borderId="0" xfId="0" applyNumberFormat="1" applyFont="1" applyFill="1"/>
    <xf numFmtId="0" fontId="3" fillId="2" borderId="8" xfId="32" applyFont="1" applyFill="1" applyBorder="1" applyAlignment="1">
      <alignment vertical="top"/>
    </xf>
    <xf numFmtId="37" fontId="12" fillId="2" borderId="0" xfId="32" applyNumberFormat="1" applyFont="1" applyFill="1" applyBorder="1" applyAlignment="1" applyProtection="1">
      <alignment horizontal="left"/>
    </xf>
    <xf numFmtId="164" fontId="14" fillId="4" borderId="0" xfId="0" applyNumberFormat="1" applyFont="1" applyFill="1"/>
    <xf numFmtId="164" fontId="14" fillId="2" borderId="0" xfId="0" applyNumberFormat="1" applyFont="1" applyFill="1" applyBorder="1" applyProtection="1"/>
    <xf numFmtId="164" fontId="14" fillId="4" borderId="0" xfId="0" applyNumberFormat="1" applyFont="1" applyFill="1" applyBorder="1" applyProtection="1"/>
    <xf numFmtId="164" fontId="14" fillId="2" borderId="7" xfId="0" applyNumberFormat="1" applyFont="1" applyFill="1" applyBorder="1" applyProtection="1"/>
    <xf numFmtId="164" fontId="13" fillId="2" borderId="0" xfId="0" applyNumberFormat="1" applyFont="1" applyFill="1" applyBorder="1" applyProtection="1"/>
    <xf numFmtId="164" fontId="13" fillId="2" borderId="7" xfId="0" applyNumberFormat="1" applyFont="1" applyFill="1" applyBorder="1" applyProtection="1"/>
    <xf numFmtId="164" fontId="13" fillId="4" borderId="0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right"/>
    </xf>
    <xf numFmtId="164" fontId="14" fillId="4" borderId="0" xfId="0" applyNumberFormat="1" applyFont="1" applyFill="1" applyBorder="1"/>
    <xf numFmtId="164" fontId="12" fillId="4" borderId="0" xfId="0" applyNumberFormat="1" applyFont="1" applyFill="1" applyBorder="1"/>
    <xf numFmtId="37" fontId="9" fillId="2" borderId="0" xfId="32" applyNumberFormat="1" applyFont="1" applyFill="1" applyBorder="1" applyAlignment="1" applyProtection="1">
      <alignment horizontal="left"/>
    </xf>
    <xf numFmtId="0" fontId="3" fillId="2" borderId="9" xfId="32" applyFont="1" applyFill="1" applyBorder="1" applyAlignment="1">
      <alignment vertical="top"/>
    </xf>
    <xf numFmtId="37" fontId="12" fillId="2" borderId="10" xfId="32" applyNumberFormat="1" applyFont="1" applyFill="1" applyBorder="1" applyAlignment="1" applyProtection="1">
      <alignment horizontal="left"/>
    </xf>
    <xf numFmtId="0" fontId="4" fillId="2" borderId="11" xfId="32" applyFont="1" applyFill="1" applyBorder="1" applyAlignment="1">
      <alignment vertical="top"/>
    </xf>
    <xf numFmtId="164" fontId="12" fillId="4" borderId="10" xfId="0" applyNumberFormat="1" applyFont="1" applyFill="1" applyBorder="1"/>
    <xf numFmtId="164" fontId="13" fillId="2" borderId="10" xfId="0" applyNumberFormat="1" applyFont="1" applyFill="1" applyBorder="1" applyAlignment="1" applyProtection="1">
      <alignment horizontal="right"/>
    </xf>
    <xf numFmtId="164" fontId="13" fillId="4" borderId="10" xfId="0" applyNumberFormat="1" applyFont="1" applyFill="1" applyBorder="1" applyAlignment="1" applyProtection="1">
      <alignment horizontal="right"/>
    </xf>
    <xf numFmtId="164" fontId="13" fillId="2" borderId="11" xfId="0" applyNumberFormat="1" applyFont="1" applyFill="1" applyBorder="1" applyAlignment="1" applyProtection="1">
      <alignment horizontal="right"/>
    </xf>
    <xf numFmtId="37" fontId="5" fillId="2" borderId="8" xfId="32" applyNumberFormat="1" applyFont="1" applyFill="1" applyBorder="1" applyAlignment="1" applyProtection="1">
      <alignment horizontal="left"/>
    </xf>
    <xf numFmtId="164" fontId="13" fillId="4" borderId="0" xfId="0" applyNumberFormat="1" applyFont="1" applyFill="1" applyBorder="1" applyProtection="1"/>
    <xf numFmtId="0" fontId="12" fillId="4" borderId="0" xfId="0" applyFont="1" applyFill="1" applyBorder="1"/>
    <xf numFmtId="0" fontId="5" fillId="2" borderId="8" xfId="32" applyFont="1" applyFill="1" applyBorder="1" applyAlignment="1">
      <alignment vertical="top"/>
    </xf>
    <xf numFmtId="37" fontId="5" fillId="2" borderId="0" xfId="32" applyNumberFormat="1" applyFont="1" applyFill="1" applyBorder="1" applyAlignment="1" applyProtection="1">
      <alignment horizontal="left"/>
    </xf>
    <xf numFmtId="0" fontId="11" fillId="2" borderId="0" xfId="32" applyFont="1" applyFill="1" applyBorder="1" applyAlignment="1">
      <alignment vertical="top"/>
    </xf>
    <xf numFmtId="164" fontId="15" fillId="4" borderId="0" xfId="0" applyNumberFormat="1" applyFont="1" applyFill="1" applyBorder="1" applyProtection="1"/>
    <xf numFmtId="164" fontId="15" fillId="2" borderId="0" xfId="0" applyNumberFormat="1" applyFont="1" applyFill="1" applyBorder="1" applyProtection="1"/>
    <xf numFmtId="164" fontId="15" fillId="2" borderId="7" xfId="0" applyNumberFormat="1" applyFont="1" applyFill="1" applyBorder="1" applyProtection="1"/>
    <xf numFmtId="164" fontId="16" fillId="4" borderId="0" xfId="0" applyNumberFormat="1" applyFont="1" applyFill="1" applyBorder="1"/>
    <xf numFmtId="0" fontId="17" fillId="4" borderId="0" xfId="0" applyFont="1" applyFill="1"/>
    <xf numFmtId="37" fontId="13" fillId="2" borderId="0" xfId="0" applyNumberFormat="1" applyFont="1" applyFill="1" applyBorder="1" applyProtection="1"/>
    <xf numFmtId="37" fontId="13" fillId="2" borderId="10" xfId="0" applyNumberFormat="1" applyFont="1" applyFill="1" applyBorder="1" applyProtection="1"/>
    <xf numFmtId="37" fontId="15" fillId="2" borderId="0" xfId="0" applyNumberFormat="1" applyFont="1" applyFill="1" applyBorder="1" applyProtection="1"/>
    <xf numFmtId="164" fontId="18" fillId="2" borderId="0" xfId="0" applyNumberFormat="1" applyFont="1" applyFill="1" applyBorder="1" applyProtection="1"/>
    <xf numFmtId="164" fontId="18" fillId="4" borderId="0" xfId="0" applyNumberFormat="1" applyFont="1" applyFill="1" applyBorder="1" applyProtection="1"/>
    <xf numFmtId="164" fontId="18" fillId="2" borderId="7" xfId="0" applyNumberFormat="1" applyFont="1" applyFill="1" applyBorder="1" applyProtection="1"/>
    <xf numFmtId="164" fontId="16" fillId="4" borderId="0" xfId="0" applyNumberFormat="1" applyFont="1" applyFill="1"/>
    <xf numFmtId="164" fontId="18" fillId="2" borderId="0" xfId="0" applyNumberFormat="1" applyFont="1" applyFill="1" applyBorder="1" applyAlignment="1" applyProtection="1">
      <alignment horizontal="right"/>
    </xf>
    <xf numFmtId="164" fontId="18" fillId="4" borderId="0" xfId="0" applyNumberFormat="1" applyFont="1" applyFill="1" applyBorder="1" applyAlignment="1" applyProtection="1">
      <alignment horizontal="right"/>
    </xf>
    <xf numFmtId="164" fontId="18" fillId="2" borderId="7" xfId="0" applyNumberFormat="1" applyFont="1" applyFill="1" applyBorder="1" applyAlignment="1" applyProtection="1">
      <alignment horizontal="right"/>
    </xf>
    <xf numFmtId="37" fontId="3" fillId="2" borderId="0" xfId="32" applyNumberFormat="1" applyFont="1" applyFill="1" applyBorder="1" applyAlignment="1" applyProtection="1">
      <alignment horizontal="left"/>
    </xf>
    <xf numFmtId="37" fontId="15" fillId="2" borderId="8" xfId="0" applyNumberFormat="1" applyFont="1" applyFill="1" applyBorder="1" applyProtection="1"/>
    <xf numFmtId="164" fontId="15" fillId="2" borderId="0" xfId="0" applyNumberFormat="1" applyFont="1" applyFill="1" applyBorder="1" applyAlignment="1" applyProtection="1">
      <alignment horizontal="right"/>
    </xf>
    <xf numFmtId="164" fontId="15" fillId="4" borderId="0" xfId="0" applyNumberFormat="1" applyFont="1" applyFill="1" applyBorder="1" applyAlignment="1" applyProtection="1">
      <alignment horizontal="right"/>
    </xf>
    <xf numFmtId="164" fontId="15" fillId="2" borderId="7" xfId="0" applyNumberFormat="1" applyFont="1" applyFill="1" applyBorder="1" applyAlignment="1" applyProtection="1">
      <alignment horizontal="right"/>
    </xf>
    <xf numFmtId="37" fontId="13" fillId="2" borderId="8" xfId="0" applyNumberFormat="1" applyFont="1" applyFill="1" applyBorder="1" applyProtection="1"/>
    <xf numFmtId="0" fontId="13" fillId="2" borderId="8" xfId="0" applyFont="1" applyFill="1" applyBorder="1" applyProtection="1"/>
    <xf numFmtId="37" fontId="13" fillId="2" borderId="7" xfId="0" applyNumberFormat="1" applyFont="1" applyFill="1" applyBorder="1" applyProtection="1"/>
    <xf numFmtId="164" fontId="14" fillId="4" borderId="8" xfId="0" applyNumberFormat="1" applyFont="1" applyFill="1" applyBorder="1"/>
    <xf numFmtId="164" fontId="14" fillId="2" borderId="0" xfId="0" applyNumberFormat="1" applyFont="1" applyFill="1" applyBorder="1"/>
    <xf numFmtId="164" fontId="12" fillId="4" borderId="8" xfId="0" applyNumberFormat="1" applyFont="1" applyFill="1" applyBorder="1"/>
    <xf numFmtId="164" fontId="53" fillId="2" borderId="0" xfId="0" applyNumberFormat="1" applyFont="1" applyFill="1" applyBorder="1" applyAlignment="1" applyProtection="1">
      <alignment horizontal="right"/>
    </xf>
    <xf numFmtId="164" fontId="53" fillId="8" borderId="0" xfId="0" applyNumberFormat="1" applyFont="1" applyFill="1" applyBorder="1" applyAlignment="1" applyProtection="1">
      <alignment horizontal="right"/>
    </xf>
    <xf numFmtId="164" fontId="12" fillId="2" borderId="0" xfId="0" applyNumberFormat="1" applyFont="1" applyFill="1" applyBorder="1"/>
    <xf numFmtId="164" fontId="53" fillId="2" borderId="0" xfId="0" applyNumberFormat="1" applyFont="1" applyFill="1" applyBorder="1"/>
    <xf numFmtId="164" fontId="53" fillId="8" borderId="0" xfId="0" applyNumberFormat="1" applyFont="1" applyFill="1" applyBorder="1"/>
    <xf numFmtId="0" fontId="13" fillId="2" borderId="9" xfId="0" applyFont="1" applyFill="1" applyBorder="1" applyProtection="1"/>
    <xf numFmtId="37" fontId="13" fillId="2" borderId="11" xfId="0" applyNumberFormat="1" applyFont="1" applyFill="1" applyBorder="1" applyProtection="1"/>
    <xf numFmtId="164" fontId="12" fillId="2" borderId="10" xfId="0" applyNumberFormat="1" applyFont="1" applyFill="1" applyBorder="1"/>
    <xf numFmtId="164" fontId="14" fillId="4" borderId="10" xfId="0" applyNumberFormat="1" applyFont="1" applyFill="1" applyBorder="1"/>
    <xf numFmtId="164" fontId="53" fillId="2" borderId="10" xfId="0" applyNumberFormat="1" applyFont="1" applyFill="1" applyBorder="1"/>
    <xf numFmtId="164" fontId="53" fillId="8" borderId="10" xfId="0" applyNumberFormat="1" applyFont="1" applyFill="1" applyBorder="1"/>
    <xf numFmtId="164" fontId="14" fillId="2" borderId="0" xfId="0" applyNumberFormat="1" applyFont="1" applyFill="1"/>
    <xf numFmtId="164" fontId="12" fillId="2" borderId="0" xfId="0" applyNumberFormat="1" applyFont="1" applyFill="1"/>
    <xf numFmtId="164" fontId="12" fillId="2" borderId="0" xfId="0" applyNumberFormat="1" applyFont="1" applyFill="1" applyBorder="1" applyAlignment="1" applyProtection="1">
      <alignment horizontal="right"/>
    </xf>
    <xf numFmtId="164" fontId="14" fillId="2" borderId="10" xfId="0" applyNumberFormat="1" applyFont="1" applyFill="1" applyBorder="1"/>
    <xf numFmtId="164" fontId="12" fillId="2" borderId="10" xfId="0" applyNumberFormat="1" applyFont="1" applyFill="1" applyBorder="1" applyAlignment="1" applyProtection="1">
      <alignment horizontal="right"/>
    </xf>
    <xf numFmtId="165" fontId="6" fillId="9" borderId="0" xfId="49" applyNumberFormat="1" applyFont="1" applyFill="1"/>
    <xf numFmtId="37" fontId="18" fillId="2" borderId="0" xfId="0" applyNumberFormat="1" applyFont="1" applyFill="1" applyBorder="1" applyProtection="1"/>
    <xf numFmtId="37" fontId="13" fillId="2" borderId="9" xfId="0" applyNumberFormat="1" applyFont="1" applyFill="1" applyBorder="1" applyProtection="1"/>
    <xf numFmtId="164" fontId="18" fillId="2" borderId="11" xfId="0" applyNumberFormat="1" applyFont="1" applyFill="1" applyBorder="1" applyAlignment="1" applyProtection="1">
      <alignment horizontal="right"/>
    </xf>
    <xf numFmtId="164" fontId="13" fillId="9" borderId="10" xfId="0" applyNumberFormat="1" applyFont="1" applyFill="1" applyBorder="1" applyAlignment="1" applyProtection="1">
      <alignment horizontal="right"/>
    </xf>
    <xf numFmtId="164" fontId="19" fillId="4" borderId="0" xfId="0" applyNumberFormat="1" applyFont="1" applyFill="1" applyBorder="1"/>
    <xf numFmtId="164" fontId="19" fillId="2" borderId="0" xfId="0" applyNumberFormat="1" applyFont="1" applyFill="1" applyBorder="1" applyAlignment="1" applyProtection="1">
      <alignment horizontal="right"/>
    </xf>
    <xf numFmtId="0" fontId="12" fillId="2" borderId="0" xfId="0" applyFont="1" applyFill="1" applyBorder="1"/>
    <xf numFmtId="37" fontId="9" fillId="2" borderId="12" xfId="32" applyNumberFormat="1" applyFont="1" applyFill="1" applyBorder="1" applyAlignment="1" applyProtection="1">
      <alignment horizontal="left"/>
    </xf>
    <xf numFmtId="0" fontId="3" fillId="2" borderId="13" xfId="32" applyFont="1" applyFill="1" applyBorder="1" applyAlignment="1">
      <alignment vertical="top"/>
    </xf>
    <xf numFmtId="0" fontId="4" fillId="2" borderId="14" xfId="32" applyFont="1" applyFill="1" applyBorder="1" applyAlignment="1">
      <alignment vertical="top"/>
    </xf>
    <xf numFmtId="164" fontId="12" fillId="4" borderId="13" xfId="0" applyNumberFormat="1" applyFont="1" applyFill="1" applyBorder="1"/>
    <xf numFmtId="164" fontId="13" fillId="2" borderId="13" xfId="0" applyNumberFormat="1" applyFont="1" applyFill="1" applyBorder="1" applyProtection="1"/>
    <xf numFmtId="164" fontId="13" fillId="4" borderId="13" xfId="0" applyNumberFormat="1" applyFont="1" applyFill="1" applyBorder="1" applyProtection="1"/>
    <xf numFmtId="164" fontId="13" fillId="2" borderId="14" xfId="0" applyNumberFormat="1" applyFont="1" applyFill="1" applyBorder="1" applyProtection="1"/>
    <xf numFmtId="164" fontId="13" fillId="2" borderId="13" xfId="0" applyNumberFormat="1" applyFont="1" applyFill="1" applyBorder="1" applyAlignment="1" applyProtection="1">
      <alignment horizontal="right"/>
    </xf>
    <xf numFmtId="37" fontId="9" fillId="2" borderId="8" xfId="32" applyNumberFormat="1" applyFont="1" applyFill="1" applyBorder="1" applyAlignment="1" applyProtection="1">
      <alignment horizontal="left"/>
    </xf>
    <xf numFmtId="166" fontId="12" fillId="4" borderId="0" xfId="0" applyNumberFormat="1" applyFont="1" applyFill="1" applyBorder="1"/>
    <xf numFmtId="166" fontId="13" fillId="2" borderId="7" xfId="0" applyNumberFormat="1" applyFont="1" applyFill="1" applyBorder="1" applyProtection="1"/>
    <xf numFmtId="166" fontId="13" fillId="2" borderId="0" xfId="0" applyNumberFormat="1" applyFont="1" applyFill="1" applyBorder="1" applyProtection="1"/>
    <xf numFmtId="166" fontId="13" fillId="2" borderId="0" xfId="0" applyNumberFormat="1" applyFont="1" applyFill="1" applyBorder="1" applyAlignment="1" applyProtection="1">
      <alignment horizontal="right"/>
    </xf>
    <xf numFmtId="0" fontId="3" fillId="2" borderId="8" xfId="0" applyFont="1" applyFill="1" applyBorder="1" applyAlignment="1">
      <alignment vertical="top"/>
    </xf>
    <xf numFmtId="37" fontId="20" fillId="2" borderId="0" xfId="0" applyNumberFormat="1" applyFont="1" applyFill="1" applyBorder="1" applyProtection="1"/>
    <xf numFmtId="0" fontId="5" fillId="2" borderId="0" xfId="32" applyFont="1" applyFill="1" applyBorder="1" applyAlignment="1">
      <alignment vertical="top"/>
    </xf>
    <xf numFmtId="37" fontId="21" fillId="2" borderId="9" xfId="37" applyNumberFormat="1" applyFont="1" applyFill="1" applyBorder="1" applyProtection="1"/>
    <xf numFmtId="0" fontId="13" fillId="2" borderId="10" xfId="0" applyFont="1" applyFill="1" applyBorder="1" applyProtection="1"/>
    <xf numFmtId="165" fontId="13" fillId="4" borderId="10" xfId="49" applyNumberFormat="1" applyFont="1" applyFill="1" applyBorder="1" applyAlignment="1" applyProtection="1">
      <alignment horizontal="right"/>
    </xf>
    <xf numFmtId="165" fontId="13" fillId="2" borderId="10" xfId="49" applyNumberFormat="1" applyFont="1" applyFill="1" applyBorder="1" applyAlignment="1" applyProtection="1">
      <alignment horizontal="right"/>
    </xf>
    <xf numFmtId="165" fontId="13" fillId="2" borderId="11" xfId="49" applyNumberFormat="1" applyFont="1" applyFill="1" applyBorder="1" applyAlignment="1" applyProtection="1">
      <alignment horizontal="right"/>
    </xf>
    <xf numFmtId="165" fontId="13" fillId="2" borderId="10" xfId="0" applyNumberFormat="1" applyFont="1" applyFill="1" applyBorder="1" applyAlignment="1" applyProtection="1">
      <alignment horizontal="right"/>
    </xf>
    <xf numFmtId="0" fontId="3" fillId="4" borderId="0" xfId="32" applyFont="1" applyFill="1" applyBorder="1" applyAlignment="1">
      <alignment vertical="top"/>
    </xf>
    <xf numFmtId="0" fontId="3" fillId="4" borderId="0" xfId="32" applyFont="1" applyFill="1" applyAlignment="1">
      <alignment vertical="top"/>
    </xf>
    <xf numFmtId="0" fontId="4" fillId="4" borderId="0" xfId="32" applyFont="1" applyFill="1" applyAlignment="1">
      <alignment vertical="top"/>
    </xf>
    <xf numFmtId="3" fontId="0" fillId="4" borderId="0" xfId="0" applyNumberFormat="1" applyFill="1"/>
    <xf numFmtId="167" fontId="22" fillId="2" borderId="0" xfId="39" applyFont="1" applyFill="1" applyBorder="1" applyProtection="1"/>
    <xf numFmtId="167" fontId="23" fillId="2" borderId="0" xfId="39" applyFont="1" applyFill="1" applyBorder="1" applyAlignment="1" applyProtection="1">
      <alignment horizontal="centerContinuous"/>
    </xf>
    <xf numFmtId="167" fontId="23" fillId="2" borderId="7" xfId="39" applyFont="1" applyFill="1" applyBorder="1" applyAlignment="1" applyProtection="1">
      <alignment horizontal="centerContinuous"/>
    </xf>
    <xf numFmtId="167" fontId="5" fillId="5" borderId="0" xfId="39" applyNumberFormat="1" applyFont="1" applyFill="1" applyBorder="1" applyAlignment="1" applyProtection="1">
      <alignment horizontal="center"/>
    </xf>
    <xf numFmtId="167" fontId="5" fillId="5" borderId="7" xfId="39" applyNumberFormat="1" applyFont="1" applyFill="1" applyBorder="1" applyAlignment="1" applyProtection="1">
      <alignment horizontal="center"/>
    </xf>
    <xf numFmtId="0" fontId="3" fillId="4" borderId="0" xfId="33" applyFont="1" applyFill="1"/>
    <xf numFmtId="167" fontId="22" fillId="2" borderId="0" xfId="39" applyFont="1" applyFill="1" applyBorder="1" applyAlignment="1" applyProtection="1">
      <alignment horizontal="left"/>
    </xf>
    <xf numFmtId="167" fontId="24" fillId="2" borderId="0" xfId="39" applyFont="1" applyFill="1" applyBorder="1" applyProtection="1"/>
    <xf numFmtId="37" fontId="5" fillId="5" borderId="0" xfId="39" quotePrefix="1" applyNumberFormat="1" applyFont="1" applyFill="1" applyBorder="1" applyAlignment="1" applyProtection="1">
      <alignment horizontal="center"/>
    </xf>
    <xf numFmtId="37" fontId="5" fillId="5" borderId="0" xfId="39" applyNumberFormat="1" applyFont="1" applyFill="1" applyBorder="1" applyAlignment="1" applyProtection="1">
      <alignment horizontal="center"/>
    </xf>
    <xf numFmtId="37" fontId="5" fillId="5" borderId="7" xfId="39" applyNumberFormat="1" applyFont="1" applyFill="1" applyBorder="1" applyAlignment="1" applyProtection="1">
      <alignment horizontal="center"/>
    </xf>
    <xf numFmtId="167" fontId="24" fillId="2" borderId="0" xfId="39" applyFont="1" applyFill="1" applyBorder="1" applyAlignment="1" applyProtection="1">
      <alignment horizontal="left"/>
    </xf>
    <xf numFmtId="37" fontId="8" fillId="5" borderId="7" xfId="39" applyNumberFormat="1" applyFont="1" applyFill="1" applyBorder="1" applyAlignment="1" applyProtection="1">
      <alignment horizontal="center"/>
    </xf>
    <xf numFmtId="37" fontId="8" fillId="5" borderId="8" xfId="39" applyNumberFormat="1" applyFont="1" applyFill="1" applyBorder="1" applyAlignment="1" applyProtection="1">
      <alignment horizontal="center"/>
    </xf>
    <xf numFmtId="37" fontId="8" fillId="5" borderId="0" xfId="39" applyNumberFormat="1" applyFont="1" applyFill="1" applyBorder="1" applyAlignment="1" applyProtection="1">
      <alignment horizontal="center"/>
    </xf>
    <xf numFmtId="167" fontId="10" fillId="2" borderId="0" xfId="39" applyFont="1" applyFill="1" applyBorder="1" applyProtection="1"/>
    <xf numFmtId="167" fontId="24" fillId="2" borderId="10" xfId="39" applyFont="1" applyFill="1" applyBorder="1" applyProtection="1"/>
    <xf numFmtId="37" fontId="9" fillId="5" borderId="0" xfId="39" applyNumberFormat="1" applyFont="1" applyFill="1" applyBorder="1" applyAlignment="1" applyProtection="1">
      <alignment horizontal="center"/>
    </xf>
    <xf numFmtId="37" fontId="9" fillId="5" borderId="7" xfId="39" applyNumberFormat="1" applyFont="1" applyFill="1" applyBorder="1" applyAlignment="1" applyProtection="1">
      <alignment horizontal="center"/>
    </xf>
    <xf numFmtId="0" fontId="23" fillId="5" borderId="0" xfId="33" applyFont="1" applyFill="1" applyBorder="1" applyProtection="1"/>
    <xf numFmtId="0" fontId="23" fillId="5" borderId="0" xfId="33" applyFont="1" applyFill="1" applyAlignment="1" applyProtection="1">
      <alignment horizontal="left"/>
    </xf>
    <xf numFmtId="0" fontId="3" fillId="2" borderId="0" xfId="33" applyFont="1" applyFill="1" applyProtection="1"/>
    <xf numFmtId="37" fontId="3" fillId="6" borderId="0" xfId="33" applyNumberFormat="1" applyFont="1" applyFill="1" applyBorder="1" applyAlignment="1" applyProtection="1">
      <alignment horizontal="right"/>
    </xf>
    <xf numFmtId="37" fontId="3" fillId="5" borderId="0" xfId="33" applyNumberFormat="1" applyFont="1" applyFill="1" applyBorder="1" applyAlignment="1" applyProtection="1">
      <alignment horizontal="right"/>
    </xf>
    <xf numFmtId="37" fontId="3" fillId="5" borderId="7" xfId="33" applyNumberFormat="1" applyFont="1" applyFill="1" applyBorder="1" applyAlignment="1" applyProtection="1">
      <alignment horizontal="right"/>
    </xf>
    <xf numFmtId="37" fontId="19" fillId="2" borderId="0" xfId="33" applyNumberFormat="1" applyFont="1" applyFill="1" applyBorder="1" applyProtection="1"/>
    <xf numFmtId="37" fontId="3" fillId="2" borderId="0" xfId="33" applyNumberFormat="1" applyFont="1" applyFill="1" applyProtection="1"/>
    <xf numFmtId="37" fontId="3" fillId="4" borderId="0" xfId="33" applyNumberFormat="1" applyFont="1" applyFill="1" applyBorder="1" applyProtection="1"/>
    <xf numFmtId="37" fontId="3" fillId="2" borderId="0" xfId="33" applyNumberFormat="1" applyFont="1" applyFill="1" applyBorder="1" applyProtection="1"/>
    <xf numFmtId="37" fontId="3" fillId="2" borderId="7" xfId="33" applyNumberFormat="1" applyFont="1" applyFill="1" applyBorder="1" applyProtection="1"/>
    <xf numFmtId="37" fontId="3" fillId="4" borderId="0" xfId="33" applyNumberFormat="1" applyFont="1" applyFill="1" applyBorder="1" applyAlignment="1" applyProtection="1">
      <alignment horizontal="center"/>
    </xf>
    <xf numFmtId="37" fontId="3" fillId="2" borderId="0" xfId="33" applyNumberFormat="1" applyFont="1" applyFill="1" applyBorder="1" applyAlignment="1" applyProtection="1">
      <alignment horizontal="center"/>
    </xf>
    <xf numFmtId="37" fontId="3" fillId="2" borderId="7" xfId="33" applyNumberFormat="1" applyFont="1" applyFill="1" applyBorder="1" applyAlignment="1" applyProtection="1">
      <alignment horizontal="center"/>
    </xf>
    <xf numFmtId="37" fontId="19" fillId="2" borderId="0" xfId="33" applyNumberFormat="1" applyFont="1" applyFill="1" applyProtection="1"/>
    <xf numFmtId="168" fontId="3" fillId="4" borderId="0" xfId="33" applyNumberFormat="1" applyFont="1" applyFill="1" applyBorder="1" applyProtection="1"/>
    <xf numFmtId="168" fontId="3" fillId="2" borderId="0" xfId="33" applyNumberFormat="1" applyFont="1" applyFill="1" applyBorder="1" applyProtection="1"/>
    <xf numFmtId="168" fontId="3" fillId="2" borderId="7" xfId="33" applyNumberFormat="1" applyFont="1" applyFill="1" applyBorder="1" applyProtection="1"/>
    <xf numFmtId="37" fontId="9" fillId="2" borderId="0" xfId="33" applyNumberFormat="1" applyFont="1" applyFill="1" applyProtection="1"/>
    <xf numFmtId="37" fontId="3" fillId="2" borderId="10" xfId="33" applyNumberFormat="1" applyFont="1" applyFill="1" applyBorder="1" applyProtection="1"/>
    <xf numFmtId="168" fontId="3" fillId="4" borderId="10" xfId="33" applyNumberFormat="1" applyFont="1" applyFill="1" applyBorder="1" applyProtection="1"/>
    <xf numFmtId="168" fontId="3" fillId="2" borderId="10" xfId="33" applyNumberFormat="1" applyFont="1" applyFill="1" applyBorder="1" applyProtection="1"/>
    <xf numFmtId="168" fontId="3" fillId="2" borderId="11" xfId="33" applyNumberFormat="1" applyFont="1" applyFill="1" applyBorder="1" applyProtection="1"/>
    <xf numFmtId="168" fontId="19" fillId="4" borderId="0" xfId="33" applyNumberFormat="1" applyFont="1" applyFill="1" applyBorder="1" applyProtection="1"/>
    <xf numFmtId="168" fontId="19" fillId="2" borderId="0" xfId="33" applyNumberFormat="1" applyFont="1" applyFill="1" applyBorder="1" applyProtection="1"/>
    <xf numFmtId="168" fontId="19" fillId="2" borderId="7" xfId="33" applyNumberFormat="1" applyFont="1" applyFill="1" applyBorder="1" applyProtection="1"/>
    <xf numFmtId="37" fontId="16" fillId="2" borderId="0" xfId="33" applyNumberFormat="1" applyFont="1" applyFill="1" applyProtection="1"/>
    <xf numFmtId="168" fontId="25" fillId="2" borderId="7" xfId="33" applyNumberFormat="1" applyFont="1" applyFill="1" applyBorder="1" applyProtection="1"/>
    <xf numFmtId="168" fontId="25" fillId="4" borderId="0" xfId="33" applyNumberFormat="1" applyFont="1" applyFill="1" applyBorder="1" applyProtection="1"/>
    <xf numFmtId="168" fontId="25" fillId="2" borderId="0" xfId="33" applyNumberFormat="1" applyFont="1" applyFill="1" applyBorder="1" applyProtection="1"/>
    <xf numFmtId="0" fontId="3" fillId="4" borderId="0" xfId="33" applyFont="1" applyFill="1" applyBorder="1"/>
    <xf numFmtId="168" fontId="26" fillId="2" borderId="7" xfId="33" applyNumberFormat="1" applyFont="1" applyFill="1" applyBorder="1" applyProtection="1"/>
    <xf numFmtId="168" fontId="26" fillId="4" borderId="0" xfId="33" applyNumberFormat="1" applyFont="1" applyFill="1" applyBorder="1" applyProtection="1"/>
    <xf numFmtId="168" fontId="26" fillId="2" borderId="0" xfId="33" applyNumberFormat="1" applyFont="1" applyFill="1" applyBorder="1" applyProtection="1"/>
    <xf numFmtId="37" fontId="19" fillId="2" borderId="15" xfId="33" applyNumberFormat="1" applyFont="1" applyFill="1" applyBorder="1" applyProtection="1"/>
    <xf numFmtId="168" fontId="19" fillId="4" borderId="15" xfId="33" applyNumberFormat="1" applyFont="1" applyFill="1" applyBorder="1" applyProtection="1"/>
    <xf numFmtId="168" fontId="19" fillId="2" borderId="15" xfId="33" applyNumberFormat="1" applyFont="1" applyFill="1" applyBorder="1" applyProtection="1"/>
    <xf numFmtId="168" fontId="26" fillId="2" borderId="16" xfId="33" applyNumberFormat="1" applyFont="1" applyFill="1" applyBorder="1" applyProtection="1"/>
    <xf numFmtId="168" fontId="26" fillId="4" borderId="15" xfId="33" applyNumberFormat="1" applyFont="1" applyFill="1" applyBorder="1" applyProtection="1"/>
    <xf numFmtId="168" fontId="26" fillId="2" borderId="15" xfId="33" applyNumberFormat="1" applyFont="1" applyFill="1" applyBorder="1" applyProtection="1"/>
    <xf numFmtId="168" fontId="19" fillId="2" borderId="16" xfId="33" applyNumberFormat="1" applyFont="1" applyFill="1" applyBorder="1" applyProtection="1"/>
    <xf numFmtId="0" fontId="3" fillId="2" borderId="0" xfId="33" applyFont="1" applyFill="1"/>
    <xf numFmtId="168" fontId="54" fillId="2" borderId="0" xfId="33" applyNumberFormat="1" applyFont="1" applyFill="1" applyBorder="1" applyProtection="1"/>
    <xf numFmtId="168" fontId="54" fillId="8" borderId="0" xfId="33" applyNumberFormat="1" applyFont="1" applyFill="1" applyBorder="1" applyProtection="1"/>
    <xf numFmtId="168" fontId="25" fillId="0" borderId="0" xfId="33" applyNumberFormat="1" applyFont="1" applyFill="1" applyBorder="1" applyProtection="1"/>
    <xf numFmtId="168" fontId="3" fillId="0" borderId="0" xfId="33" applyNumberFormat="1" applyFont="1" applyFill="1" applyBorder="1" applyProtection="1"/>
    <xf numFmtId="168" fontId="25" fillId="2" borderId="11" xfId="33" applyNumberFormat="1" applyFont="1" applyFill="1" applyBorder="1" applyProtection="1"/>
    <xf numFmtId="164" fontId="3" fillId="2" borderId="0" xfId="33" applyNumberFormat="1" applyFont="1" applyFill="1" applyBorder="1" applyProtection="1"/>
    <xf numFmtId="164" fontId="3" fillId="2" borderId="10" xfId="33" applyNumberFormat="1" applyFont="1" applyFill="1" applyBorder="1" applyProtection="1"/>
    <xf numFmtId="168" fontId="3" fillId="4" borderId="0" xfId="33" applyNumberFormat="1" applyFont="1" applyFill="1" applyBorder="1"/>
    <xf numFmtId="168" fontId="3" fillId="2" borderId="0" xfId="33" applyNumberFormat="1" applyFont="1" applyFill="1" applyBorder="1"/>
    <xf numFmtId="168" fontId="3" fillId="2" borderId="7" xfId="33" applyNumberFormat="1" applyFont="1" applyFill="1" applyBorder="1"/>
    <xf numFmtId="0" fontId="19" fillId="2" borderId="0" xfId="33" applyFont="1" applyFill="1"/>
    <xf numFmtId="168" fontId="26" fillId="0" borderId="0" xfId="33" applyNumberFormat="1" applyFont="1" applyFill="1" applyBorder="1" applyProtection="1"/>
    <xf numFmtId="168" fontId="19" fillId="0" borderId="0" xfId="33" applyNumberFormat="1" applyFont="1" applyFill="1" applyBorder="1" applyProtection="1"/>
    <xf numFmtId="168" fontId="25" fillId="4" borderId="10" xfId="33" applyNumberFormat="1" applyFont="1" applyFill="1" applyBorder="1" applyProtection="1"/>
    <xf numFmtId="37" fontId="19" fillId="2" borderId="10" xfId="33" applyNumberFormat="1" applyFont="1" applyFill="1" applyBorder="1" applyProtection="1"/>
    <xf numFmtId="168" fontId="25" fillId="2" borderId="10" xfId="33" applyNumberFormat="1" applyFont="1" applyFill="1" applyBorder="1" applyProtection="1"/>
    <xf numFmtId="168" fontId="27" fillId="4" borderId="0" xfId="33" applyNumberFormat="1" applyFont="1" applyFill="1" applyBorder="1" applyProtection="1"/>
    <xf numFmtId="165" fontId="19" fillId="4" borderId="15" xfId="49" applyNumberFormat="1" applyFont="1" applyFill="1" applyBorder="1" applyProtection="1"/>
    <xf numFmtId="165" fontId="19" fillId="2" borderId="15" xfId="49" applyNumberFormat="1" applyFont="1" applyFill="1" applyBorder="1" applyProtection="1"/>
    <xf numFmtId="165" fontId="26" fillId="2" borderId="16" xfId="49" applyNumberFormat="1" applyFont="1" applyFill="1" applyBorder="1" applyProtection="1"/>
    <xf numFmtId="165" fontId="26" fillId="4" borderId="15" xfId="49" applyNumberFormat="1" applyFont="1" applyFill="1" applyBorder="1" applyProtection="1"/>
    <xf numFmtId="165" fontId="26" fillId="2" borderId="15" xfId="49" applyNumberFormat="1" applyFont="1" applyFill="1" applyBorder="1" applyProtection="1"/>
    <xf numFmtId="165" fontId="19" fillId="2" borderId="16" xfId="49" applyNumberFormat="1" applyFont="1" applyFill="1" applyBorder="1" applyProtection="1"/>
    <xf numFmtId="37" fontId="3" fillId="4" borderId="0" xfId="33" applyNumberFormat="1" applyFont="1" applyFill="1" applyBorder="1"/>
    <xf numFmtId="0" fontId="28" fillId="0" borderId="0" xfId="30" applyFont="1" applyFill="1"/>
    <xf numFmtId="37" fontId="3" fillId="4" borderId="0" xfId="33" applyNumberFormat="1" applyFont="1" applyFill="1"/>
    <xf numFmtId="165" fontId="3" fillId="4" borderId="0" xfId="49" applyNumberFormat="1" applyFont="1" applyFill="1" applyBorder="1"/>
    <xf numFmtId="164" fontId="29" fillId="7" borderId="0" xfId="48" applyNumberFormat="1" applyFont="1" applyFill="1" applyBorder="1" applyProtection="1"/>
    <xf numFmtId="0" fontId="12" fillId="7" borderId="0" xfId="48" applyFont="1" applyFill="1" applyBorder="1" applyProtection="1"/>
    <xf numFmtId="0" fontId="1" fillId="7" borderId="0" xfId="48" applyFont="1" applyFill="1" applyBorder="1"/>
    <xf numFmtId="37" fontId="3" fillId="2" borderId="0" xfId="35" applyNumberFormat="1" applyFont="1" applyFill="1" applyBorder="1" applyAlignment="1" applyProtection="1">
      <alignment horizontal="left"/>
    </xf>
    <xf numFmtId="37" fontId="3" fillId="2" borderId="7" xfId="35" applyNumberFormat="1" applyFont="1" applyFill="1" applyBorder="1" applyAlignment="1" applyProtection="1">
      <alignment horizontal="left"/>
    </xf>
    <xf numFmtId="167" fontId="5" fillId="5" borderId="8" xfId="39" applyNumberFormat="1" applyFont="1" applyFill="1" applyBorder="1" applyAlignment="1" applyProtection="1">
      <alignment horizontal="center"/>
    </xf>
    <xf numFmtId="0" fontId="28" fillId="4" borderId="0" xfId="31" applyFont="1" applyFill="1"/>
    <xf numFmtId="37" fontId="5" fillId="5" borderId="8" xfId="39" quotePrefix="1" applyNumberFormat="1" applyFont="1" applyFill="1" applyBorder="1" applyAlignment="1" applyProtection="1">
      <alignment horizontal="center"/>
    </xf>
    <xf numFmtId="37" fontId="5" fillId="2" borderId="0" xfId="35" applyNumberFormat="1" applyFont="1" applyFill="1" applyBorder="1" applyAlignment="1" applyProtection="1">
      <alignment horizontal="left"/>
    </xf>
    <xf numFmtId="37" fontId="5" fillId="5" borderId="8" xfId="39" applyNumberFormat="1" applyFont="1" applyFill="1" applyBorder="1" applyAlignment="1" applyProtection="1">
      <alignment horizontal="center"/>
    </xf>
    <xf numFmtId="37" fontId="9" fillId="2" borderId="10" xfId="35" applyNumberFormat="1" applyFont="1" applyFill="1" applyBorder="1" applyAlignment="1" applyProtection="1">
      <alignment horizontal="left"/>
    </xf>
    <xf numFmtId="37" fontId="3" fillId="2" borderId="10" xfId="35" applyNumberFormat="1" applyFont="1" applyFill="1" applyBorder="1" applyAlignment="1" applyProtection="1">
      <alignment horizontal="left"/>
    </xf>
    <xf numFmtId="37" fontId="9" fillId="5" borderId="10" xfId="39" applyNumberFormat="1" applyFont="1" applyFill="1" applyBorder="1" applyAlignment="1" applyProtection="1">
      <alignment horizontal="center"/>
    </xf>
    <xf numFmtId="37" fontId="9" fillId="5" borderId="11" xfId="39" applyNumberFormat="1" applyFont="1" applyFill="1" applyBorder="1" applyAlignment="1" applyProtection="1">
      <alignment horizontal="center"/>
    </xf>
    <xf numFmtId="37" fontId="9" fillId="5" borderId="9" xfId="39" applyNumberFormat="1" applyFont="1" applyFill="1" applyBorder="1" applyAlignment="1" applyProtection="1">
      <alignment horizontal="center"/>
    </xf>
    <xf numFmtId="0" fontId="28" fillId="2" borderId="0" xfId="31" applyFont="1" applyFill="1" applyBorder="1"/>
    <xf numFmtId="37" fontId="28" fillId="2" borderId="0" xfId="31" applyNumberFormat="1" applyFont="1" applyFill="1" applyBorder="1" applyProtection="1"/>
    <xf numFmtId="0" fontId="28" fillId="4" borderId="0" xfId="31" applyFont="1" applyFill="1" applyBorder="1"/>
    <xf numFmtId="0" fontId="28" fillId="2" borderId="7" xfId="31" applyFont="1" applyFill="1" applyBorder="1"/>
    <xf numFmtId="0" fontId="28" fillId="4" borderId="8" xfId="31" applyFont="1" applyFill="1" applyBorder="1"/>
    <xf numFmtId="0" fontId="30" fillId="2" borderId="0" xfId="31" applyFont="1" applyFill="1" applyBorder="1"/>
    <xf numFmtId="0" fontId="31" fillId="8" borderId="0" xfId="31" applyFont="1" applyFill="1" applyBorder="1"/>
    <xf numFmtId="168" fontId="28" fillId="4" borderId="0" xfId="31" applyNumberFormat="1" applyFont="1" applyFill="1" applyBorder="1" applyProtection="1"/>
    <xf numFmtId="168" fontId="28" fillId="2" borderId="0" xfId="31" applyNumberFormat="1" applyFont="1" applyFill="1" applyBorder="1" applyProtection="1"/>
    <xf numFmtId="168" fontId="28" fillId="2" borderId="7" xfId="31" applyNumberFormat="1" applyFont="1" applyFill="1" applyBorder="1" applyProtection="1"/>
    <xf numFmtId="168" fontId="28" fillId="4" borderId="8" xfId="31" applyNumberFormat="1" applyFont="1" applyFill="1" applyBorder="1" applyProtection="1"/>
    <xf numFmtId="0" fontId="28" fillId="2" borderId="17" xfId="31" applyFont="1" applyFill="1" applyBorder="1"/>
    <xf numFmtId="168" fontId="28" fillId="4" borderId="17" xfId="31" applyNumberFormat="1" applyFont="1" applyFill="1" applyBorder="1" applyProtection="1"/>
    <xf numFmtId="168" fontId="28" fillId="2" borderId="17" xfId="31" applyNumberFormat="1" applyFont="1" applyFill="1" applyBorder="1" applyProtection="1"/>
    <xf numFmtId="168" fontId="28" fillId="2" borderId="18" xfId="31" applyNumberFormat="1" applyFont="1" applyFill="1" applyBorder="1" applyProtection="1"/>
    <xf numFmtId="168" fontId="28" fillId="4" borderId="19" xfId="31" applyNumberFormat="1" applyFont="1" applyFill="1" applyBorder="1" applyProtection="1"/>
    <xf numFmtId="168" fontId="32" fillId="4" borderId="0" xfId="31" applyNumberFormat="1" applyFont="1" applyFill="1" applyBorder="1"/>
    <xf numFmtId="168" fontId="33" fillId="4" borderId="0" xfId="31" applyNumberFormat="1" applyFont="1" applyFill="1" applyBorder="1" applyProtection="1"/>
    <xf numFmtId="168" fontId="33" fillId="2" borderId="0" xfId="31" applyNumberFormat="1" applyFont="1" applyFill="1" applyBorder="1" applyProtection="1"/>
    <xf numFmtId="168" fontId="33" fillId="2" borderId="7" xfId="31" applyNumberFormat="1" applyFont="1" applyFill="1" applyBorder="1" applyProtection="1"/>
    <xf numFmtId="165" fontId="28" fillId="4" borderId="0" xfId="49" applyNumberFormat="1" applyFont="1" applyFill="1" applyBorder="1" applyProtection="1"/>
    <xf numFmtId="168" fontId="34" fillId="4" borderId="0" xfId="31" applyNumberFormat="1" applyFont="1" applyFill="1" applyBorder="1" applyProtection="1"/>
    <xf numFmtId="168" fontId="34" fillId="2" borderId="0" xfId="31" applyNumberFormat="1" applyFont="1" applyFill="1" applyBorder="1" applyProtection="1"/>
    <xf numFmtId="164" fontId="28" fillId="2" borderId="0" xfId="31" applyNumberFormat="1" applyFont="1" applyFill="1" applyBorder="1" applyProtection="1"/>
    <xf numFmtId="168" fontId="28" fillId="4" borderId="0" xfId="31" applyNumberFormat="1" applyFont="1" applyFill="1" applyBorder="1"/>
    <xf numFmtId="0" fontId="28" fillId="2" borderId="0" xfId="31" applyFont="1" applyFill="1" applyBorder="1" applyAlignment="1">
      <alignment vertical="top"/>
    </xf>
    <xf numFmtId="0" fontId="28" fillId="2" borderId="17" xfId="31" applyFont="1" applyFill="1" applyBorder="1" applyAlignment="1">
      <alignment vertical="top"/>
    </xf>
    <xf numFmtId="0" fontId="21" fillId="2" borderId="0" xfId="31" applyFont="1" applyFill="1" applyBorder="1"/>
    <xf numFmtId="168" fontId="33" fillId="4" borderId="8" xfId="31" applyNumberFormat="1" applyFont="1" applyFill="1" applyBorder="1" applyProtection="1"/>
    <xf numFmtId="0" fontId="28" fillId="2" borderId="20" xfId="31" applyFont="1" applyFill="1" applyBorder="1"/>
    <xf numFmtId="0" fontId="30" fillId="2" borderId="20" xfId="31" applyFont="1" applyFill="1" applyBorder="1"/>
    <xf numFmtId="168" fontId="33" fillId="4" borderId="20" xfId="31" applyNumberFormat="1" applyFont="1" applyFill="1" applyBorder="1" applyProtection="1"/>
    <xf numFmtId="168" fontId="33" fillId="2" borderId="20" xfId="31" applyNumberFormat="1" applyFont="1" applyFill="1" applyBorder="1" applyProtection="1"/>
    <xf numFmtId="168" fontId="33" fillId="2" borderId="21" xfId="31" applyNumberFormat="1" applyFont="1" applyFill="1" applyBorder="1" applyProtection="1"/>
    <xf numFmtId="0" fontId="32" fillId="4" borderId="0" xfId="31" applyFont="1" applyFill="1" applyBorder="1"/>
    <xf numFmtId="169" fontId="28" fillId="4" borderId="0" xfId="31" applyNumberFormat="1" applyFont="1" applyFill="1" applyBorder="1"/>
    <xf numFmtId="37" fontId="35" fillId="9" borderId="0" xfId="35" applyNumberFormat="1" applyFont="1" applyFill="1" applyBorder="1" applyAlignment="1" applyProtection="1">
      <alignment horizontal="left"/>
    </xf>
    <xf numFmtId="0" fontId="6" fillId="9" borderId="0" xfId="0" applyFont="1" applyFill="1" applyBorder="1"/>
    <xf numFmtId="0" fontId="33" fillId="10" borderId="0" xfId="36" applyFont="1" applyFill="1" applyBorder="1"/>
    <xf numFmtId="0" fontId="5" fillId="9" borderId="0" xfId="38" applyFont="1" applyFill="1" applyBorder="1" applyAlignment="1">
      <alignment horizontal="center"/>
    </xf>
    <xf numFmtId="0" fontId="5" fillId="9" borderId="7" xfId="38" applyFont="1" applyFill="1" applyBorder="1" applyAlignment="1">
      <alignment horizontal="center"/>
    </xf>
    <xf numFmtId="167" fontId="28" fillId="4" borderId="0" xfId="37" applyFont="1" applyFill="1" applyBorder="1"/>
    <xf numFmtId="0" fontId="35" fillId="9" borderId="0" xfId="36" applyFont="1" applyFill="1" applyBorder="1" applyAlignment="1" applyProtection="1">
      <alignment horizontal="left"/>
    </xf>
    <xf numFmtId="0" fontId="28" fillId="10" borderId="0" xfId="36" applyFont="1" applyFill="1" applyBorder="1"/>
    <xf numFmtId="37" fontId="5" fillId="9" borderId="0" xfId="38" applyNumberFormat="1" applyFont="1" applyFill="1" applyBorder="1" applyAlignment="1" applyProtection="1">
      <alignment horizontal="center"/>
    </xf>
    <xf numFmtId="37" fontId="5" fillId="11" borderId="0" xfId="39" quotePrefix="1" applyNumberFormat="1" applyFont="1" applyFill="1" applyBorder="1" applyAlignment="1" applyProtection="1">
      <alignment horizontal="center"/>
    </xf>
    <xf numFmtId="37" fontId="5" fillId="9" borderId="7" xfId="38" applyNumberFormat="1" applyFont="1" applyFill="1" applyBorder="1" applyAlignment="1" applyProtection="1">
      <alignment horizontal="center"/>
    </xf>
    <xf numFmtId="0" fontId="33" fillId="9" borderId="0" xfId="36" applyFont="1" applyFill="1" applyBorder="1" applyAlignment="1" applyProtection="1">
      <alignment horizontal="left"/>
    </xf>
    <xf numFmtId="37" fontId="8" fillId="9" borderId="0" xfId="38" applyNumberFormat="1" applyFont="1" applyFill="1" applyBorder="1" applyAlignment="1" applyProtection="1">
      <alignment horizontal="center"/>
    </xf>
    <xf numFmtId="37" fontId="8" fillId="9" borderId="7" xfId="38" applyNumberFormat="1" applyFont="1" applyFill="1" applyBorder="1" applyAlignment="1" applyProtection="1">
      <alignment horizontal="center"/>
    </xf>
    <xf numFmtId="37" fontId="9" fillId="9" borderId="0" xfId="38" applyNumberFormat="1" applyFont="1" applyFill="1" applyBorder="1" applyAlignment="1" applyProtection="1">
      <alignment horizontal="center"/>
    </xf>
    <xf numFmtId="0" fontId="28" fillId="10" borderId="10" xfId="38" applyFont="1" applyFill="1" applyBorder="1"/>
    <xf numFmtId="0" fontId="6" fillId="9" borderId="10" xfId="0" applyFont="1" applyFill="1" applyBorder="1"/>
    <xf numFmtId="0" fontId="28" fillId="10" borderId="10" xfId="36" applyFont="1" applyFill="1" applyBorder="1"/>
    <xf numFmtId="15" fontId="10" fillId="9" borderId="10" xfId="31" applyNumberFormat="1" applyFont="1" applyFill="1" applyBorder="1" applyAlignment="1">
      <alignment horizontal="center"/>
    </xf>
    <xf numFmtId="15" fontId="10" fillId="9" borderId="11" xfId="31" applyNumberFormat="1" applyFont="1" applyFill="1" applyBorder="1" applyAlignment="1">
      <alignment horizontal="center"/>
    </xf>
    <xf numFmtId="0" fontId="28" fillId="9" borderId="0" xfId="0" applyFont="1" applyFill="1" applyBorder="1" applyAlignment="1">
      <alignment vertical="top"/>
    </xf>
    <xf numFmtId="167" fontId="28" fillId="8" borderId="0" xfId="37" applyFont="1" applyFill="1" applyBorder="1"/>
    <xf numFmtId="3" fontId="33" fillId="9" borderId="0" xfId="37" applyNumberFormat="1" applyFont="1" applyFill="1" applyBorder="1"/>
    <xf numFmtId="3" fontId="33" fillId="9" borderId="7" xfId="37" applyNumberFormat="1" applyFont="1" applyFill="1" applyBorder="1"/>
    <xf numFmtId="3" fontId="33" fillId="9" borderId="5" xfId="37" applyNumberFormat="1" applyFont="1" applyFill="1" applyBorder="1"/>
    <xf numFmtId="0" fontId="35" fillId="9" borderId="0" xfId="0" applyNumberFormat="1" applyFont="1" applyFill="1" applyBorder="1" applyAlignment="1">
      <alignment vertical="center"/>
    </xf>
    <xf numFmtId="0" fontId="33" fillId="9" borderId="0" xfId="0" applyNumberFormat="1" applyFont="1" applyFill="1" applyBorder="1" applyAlignment="1">
      <alignment vertical="center"/>
    </xf>
    <xf numFmtId="167" fontId="28" fillId="0" borderId="0" xfId="37" applyFont="1" applyFill="1" applyBorder="1"/>
    <xf numFmtId="0" fontId="28" fillId="9" borderId="0" xfId="0" applyFont="1" applyFill="1" applyBorder="1"/>
    <xf numFmtId="0" fontId="28" fillId="9" borderId="0" xfId="0" applyNumberFormat="1" applyFont="1" applyFill="1" applyBorder="1" applyAlignment="1">
      <alignment vertical="center"/>
    </xf>
    <xf numFmtId="3" fontId="28" fillId="8" borderId="0" xfId="37" applyNumberFormat="1" applyFont="1" applyFill="1" applyBorder="1" applyAlignment="1">
      <alignment horizontal="right"/>
    </xf>
    <xf numFmtId="3" fontId="28" fillId="9" borderId="0" xfId="37" applyNumberFormat="1" applyFont="1" applyFill="1" applyBorder="1"/>
    <xf numFmtId="3" fontId="28" fillId="9" borderId="7" xfId="37" applyNumberFormat="1" applyFont="1" applyFill="1" applyBorder="1"/>
    <xf numFmtId="3" fontId="28" fillId="8" borderId="0" xfId="37" applyNumberFormat="1" applyFont="1" applyFill="1" applyBorder="1"/>
    <xf numFmtId="3" fontId="21" fillId="8" borderId="0" xfId="37" applyNumberFormat="1" applyFont="1" applyFill="1" applyBorder="1" applyAlignment="1" applyProtection="1">
      <alignment horizontal="right"/>
    </xf>
    <xf numFmtId="3" fontId="55" fillId="9" borderId="0" xfId="37" applyNumberFormat="1" applyFont="1" applyFill="1" applyBorder="1"/>
    <xf numFmtId="3" fontId="30" fillId="8" borderId="0" xfId="37" applyNumberFormat="1" applyFont="1" applyFill="1" applyBorder="1" applyAlignment="1" applyProtection="1">
      <alignment horizontal="right"/>
    </xf>
    <xf numFmtId="3" fontId="56" fillId="9" borderId="0" xfId="37" applyNumberFormat="1" applyFont="1" applyFill="1" applyBorder="1"/>
    <xf numFmtId="3" fontId="33" fillId="8" borderId="0" xfId="37" applyNumberFormat="1" applyFont="1" applyFill="1" applyBorder="1"/>
    <xf numFmtId="0" fontId="28" fillId="9" borderId="0" xfId="0" applyFont="1" applyFill="1" applyBorder="1" applyAlignment="1">
      <alignment wrapText="1"/>
    </xf>
    <xf numFmtId="167" fontId="33" fillId="9" borderId="0" xfId="37" applyFont="1" applyFill="1" applyBorder="1"/>
    <xf numFmtId="167" fontId="33" fillId="8" borderId="0" xfId="37" applyFont="1" applyFill="1" applyBorder="1"/>
    <xf numFmtId="0" fontId="16" fillId="9" borderId="0" xfId="36" applyFont="1" applyFill="1" applyBorder="1"/>
    <xf numFmtId="167" fontId="28" fillId="9" borderId="0" xfId="37" applyFont="1" applyFill="1" applyBorder="1"/>
    <xf numFmtId="3" fontId="21" fillId="0" borderId="0" xfId="37" applyNumberFormat="1" applyFont="1" applyFill="1" applyBorder="1" applyAlignment="1" applyProtection="1">
      <alignment horizontal="right"/>
    </xf>
    <xf numFmtId="0" fontId="33" fillId="9" borderId="10" xfId="0" applyNumberFormat="1" applyFont="1" applyFill="1" applyBorder="1" applyAlignment="1">
      <alignment vertical="center"/>
    </xf>
    <xf numFmtId="167" fontId="28" fillId="9" borderId="10" xfId="37" applyFont="1" applyFill="1" applyBorder="1"/>
    <xf numFmtId="3" fontId="30" fillId="8" borderId="10" xfId="37" applyNumberFormat="1" applyFont="1" applyFill="1" applyBorder="1" applyAlignment="1" applyProtection="1">
      <alignment horizontal="right"/>
    </xf>
    <xf numFmtId="3" fontId="33" fillId="9" borderId="10" xfId="37" applyNumberFormat="1" applyFont="1" applyFill="1" applyBorder="1"/>
    <xf numFmtId="3" fontId="33" fillId="9" borderId="11" xfId="37" applyNumberFormat="1" applyFont="1" applyFill="1" applyBorder="1"/>
    <xf numFmtId="3" fontId="30" fillId="0" borderId="10" xfId="37" applyNumberFormat="1" applyFont="1" applyFill="1" applyBorder="1" applyAlignment="1" applyProtection="1">
      <alignment horizontal="right"/>
    </xf>
    <xf numFmtId="3" fontId="33" fillId="8" borderId="10" xfId="37" applyNumberFormat="1" applyFont="1" applyFill="1" applyBorder="1"/>
    <xf numFmtId="168" fontId="21" fillId="8" borderId="0" xfId="37" applyNumberFormat="1" applyFont="1" applyFill="1" applyBorder="1" applyAlignment="1" applyProtection="1">
      <alignment horizontal="right"/>
    </xf>
    <xf numFmtId="168" fontId="21" fillId="0" borderId="0" xfId="37" applyNumberFormat="1" applyFont="1" applyFill="1" applyBorder="1" applyAlignment="1" applyProtection="1">
      <alignment horizontal="right"/>
    </xf>
    <xf numFmtId="0" fontId="5" fillId="9" borderId="0" xfId="36" applyFont="1" applyFill="1" applyBorder="1"/>
    <xf numFmtId="0" fontId="33" fillId="9" borderId="0" xfId="0" applyFont="1" applyFill="1" applyBorder="1"/>
    <xf numFmtId="168" fontId="30" fillId="8" borderId="0" xfId="37" applyNumberFormat="1" applyFont="1" applyFill="1" applyBorder="1" applyAlignment="1" applyProtection="1">
      <alignment horizontal="right"/>
    </xf>
    <xf numFmtId="0" fontId="33" fillId="9" borderId="0" xfId="0" applyFont="1" applyFill="1" applyBorder="1" applyAlignment="1">
      <alignment wrapText="1"/>
    </xf>
    <xf numFmtId="0" fontId="3" fillId="9" borderId="0" xfId="36" applyFont="1" applyFill="1" applyBorder="1"/>
    <xf numFmtId="168" fontId="30" fillId="0" borderId="0" xfId="37" applyNumberFormat="1" applyFont="1" applyFill="1" applyBorder="1" applyAlignment="1" applyProtection="1">
      <alignment horizontal="right"/>
    </xf>
    <xf numFmtId="3" fontId="30" fillId="9" borderId="0" xfId="37" applyNumberFormat="1" applyFont="1" applyFill="1" applyBorder="1" applyAlignment="1" applyProtection="1">
      <alignment horizontal="right"/>
    </xf>
    <xf numFmtId="168" fontId="21" fillId="9" borderId="7" xfId="37" applyNumberFormat="1" applyFont="1" applyFill="1" applyBorder="1" applyAlignment="1" applyProtection="1">
      <alignment horizontal="right"/>
    </xf>
    <xf numFmtId="168" fontId="21" fillId="9" borderId="0" xfId="37" applyNumberFormat="1" applyFont="1" applyFill="1" applyBorder="1" applyAlignment="1" applyProtection="1">
      <alignment horizontal="right"/>
    </xf>
    <xf numFmtId="3" fontId="30" fillId="9" borderId="7" xfId="37" applyNumberFormat="1" applyFont="1" applyFill="1" applyBorder="1" applyAlignment="1" applyProtection="1">
      <alignment horizontal="right"/>
    </xf>
    <xf numFmtId="3" fontId="21" fillId="9" borderId="7" xfId="37" applyNumberFormat="1" applyFont="1" applyFill="1" applyBorder="1" applyAlignment="1" applyProtection="1">
      <alignment horizontal="right"/>
    </xf>
    <xf numFmtId="3" fontId="28" fillId="0" borderId="0" xfId="37" applyNumberFormat="1" applyFont="1" applyFill="1" applyBorder="1"/>
    <xf numFmtId="3" fontId="21" fillId="9" borderId="0" xfId="37" applyNumberFormat="1" applyFont="1" applyFill="1" applyBorder="1" applyAlignment="1" applyProtection="1">
      <alignment horizontal="right"/>
    </xf>
    <xf numFmtId="3" fontId="30" fillId="9" borderId="10" xfId="37" applyNumberFormat="1" applyFont="1" applyFill="1" applyBorder="1" applyAlignment="1" applyProtection="1">
      <alignment horizontal="right"/>
    </xf>
    <xf numFmtId="3" fontId="30" fillId="9" borderId="11" xfId="37" applyNumberFormat="1" applyFont="1" applyFill="1" applyBorder="1" applyAlignment="1" applyProtection="1">
      <alignment horizontal="right"/>
    </xf>
    <xf numFmtId="37" fontId="5" fillId="9" borderId="0" xfId="36" applyNumberFormat="1" applyFont="1" applyFill="1" applyBorder="1" applyAlignment="1" applyProtection="1">
      <alignment horizontal="left"/>
    </xf>
    <xf numFmtId="168" fontId="37" fillId="8" borderId="0" xfId="37" applyNumberFormat="1" applyFont="1" applyFill="1" applyBorder="1" applyAlignment="1" applyProtection="1">
      <alignment horizontal="right"/>
    </xf>
    <xf numFmtId="3" fontId="37" fillId="9" borderId="0" xfId="37" applyNumberFormat="1" applyFont="1" applyFill="1" applyBorder="1" applyAlignment="1" applyProtection="1">
      <alignment horizontal="right"/>
    </xf>
    <xf numFmtId="3" fontId="37" fillId="9" borderId="7" xfId="37" applyNumberFormat="1" applyFont="1" applyFill="1" applyBorder="1" applyAlignment="1" applyProtection="1">
      <alignment horizontal="right"/>
    </xf>
    <xf numFmtId="3" fontId="33" fillId="9" borderId="0" xfId="37" applyNumberFormat="1" applyFont="1" applyFill="1" applyBorder="1" applyAlignment="1" applyProtection="1">
      <alignment horizontal="right"/>
    </xf>
    <xf numFmtId="3" fontId="33" fillId="8" borderId="0" xfId="37" applyNumberFormat="1" applyFont="1" applyFill="1" applyBorder="1" applyAlignment="1" applyProtection="1">
      <alignment horizontal="right"/>
    </xf>
    <xf numFmtId="3" fontId="28" fillId="9" borderId="0" xfId="0" applyNumberFormat="1" applyFont="1" applyFill="1" applyBorder="1"/>
    <xf numFmtId="3" fontId="28" fillId="9" borderId="7" xfId="0" applyNumberFormat="1" applyFont="1" applyFill="1" applyBorder="1"/>
    <xf numFmtId="3" fontId="28" fillId="8" borderId="0" xfId="0" applyNumberFormat="1" applyFont="1" applyFill="1" applyBorder="1"/>
    <xf numFmtId="0" fontId="28" fillId="8" borderId="0" xfId="0" applyFont="1" applyFill="1" applyBorder="1"/>
    <xf numFmtId="3" fontId="33" fillId="8" borderId="0" xfId="0" applyNumberFormat="1" applyFont="1" applyFill="1" applyBorder="1"/>
    <xf numFmtId="3" fontId="33" fillId="9" borderId="0" xfId="0" applyNumberFormat="1" applyFont="1" applyFill="1" applyBorder="1"/>
    <xf numFmtId="3" fontId="33" fillId="9" borderId="7" xfId="0" applyNumberFormat="1" applyFont="1" applyFill="1" applyBorder="1"/>
    <xf numFmtId="0" fontId="33" fillId="8" borderId="0" xfId="0" applyFont="1" applyFill="1" applyBorder="1"/>
    <xf numFmtId="168" fontId="30" fillId="8" borderId="0" xfId="37" applyNumberFormat="1" applyFont="1" applyFill="1" applyBorder="1" applyProtection="1"/>
    <xf numFmtId="168" fontId="33" fillId="8" borderId="0" xfId="37" applyNumberFormat="1" applyFont="1" applyFill="1" applyBorder="1" applyAlignment="1" applyProtection="1">
      <alignment horizontal="right"/>
    </xf>
    <xf numFmtId="15" fontId="33" fillId="9" borderId="0" xfId="30" applyNumberFormat="1" applyFont="1" applyFill="1" applyBorder="1" applyAlignment="1">
      <alignment horizontal="left"/>
    </xf>
    <xf numFmtId="3" fontId="3" fillId="8" borderId="0" xfId="36" applyNumberFormat="1" applyFont="1" applyFill="1" applyBorder="1"/>
    <xf numFmtId="3" fontId="3" fillId="9" borderId="0" xfId="36" applyNumberFormat="1" applyFont="1" applyFill="1" applyBorder="1"/>
    <xf numFmtId="3" fontId="3" fillId="9" borderId="7" xfId="36" applyNumberFormat="1" applyFont="1" applyFill="1" applyBorder="1"/>
    <xf numFmtId="0" fontId="33" fillId="9" borderId="0" xfId="36" applyFont="1" applyFill="1" applyBorder="1"/>
    <xf numFmtId="0" fontId="17" fillId="9" borderId="0" xfId="0" applyFont="1" applyFill="1" applyBorder="1"/>
    <xf numFmtId="2" fontId="33" fillId="8" borderId="0" xfId="0" applyNumberFormat="1" applyFont="1" applyFill="1" applyBorder="1"/>
    <xf numFmtId="2" fontId="33" fillId="9" borderId="0" xfId="0" applyNumberFormat="1" applyFont="1" applyFill="1" applyBorder="1"/>
    <xf numFmtId="2" fontId="33" fillId="9" borderId="7" xfId="0" applyNumberFormat="1" applyFont="1" applyFill="1" applyBorder="1"/>
    <xf numFmtId="0" fontId="33" fillId="9" borderId="10" xfId="36" applyFont="1" applyFill="1" applyBorder="1"/>
    <xf numFmtId="0" fontId="17" fillId="9" borderId="10" xfId="0" applyFont="1" applyFill="1" applyBorder="1"/>
    <xf numFmtId="2" fontId="33" fillId="8" borderId="10" xfId="0" applyNumberFormat="1" applyFont="1" applyFill="1" applyBorder="1"/>
    <xf numFmtId="2" fontId="33" fillId="9" borderId="10" xfId="0" applyNumberFormat="1" applyFont="1" applyFill="1" applyBorder="1"/>
    <xf numFmtId="2" fontId="33" fillId="9" borderId="11" xfId="0" applyNumberFormat="1" applyFont="1" applyFill="1" applyBorder="1"/>
    <xf numFmtId="0" fontId="33" fillId="8" borderId="0" xfId="0" applyFont="1" applyFill="1" applyBorder="1" applyAlignment="1">
      <alignment wrapText="1"/>
    </xf>
    <xf numFmtId="0" fontId="5" fillId="8" borderId="0" xfId="36" applyFont="1" applyFill="1" applyBorder="1"/>
    <xf numFmtId="0" fontId="28" fillId="8" borderId="0" xfId="0" applyFont="1" applyFill="1" applyBorder="1" applyAlignment="1">
      <alignment wrapText="1"/>
    </xf>
    <xf numFmtId="0" fontId="6" fillId="8" borderId="0" xfId="0" applyFont="1" applyFill="1" applyBorder="1"/>
    <xf numFmtId="0" fontId="3" fillId="8" borderId="0" xfId="36" applyFont="1" applyFill="1" applyBorder="1"/>
    <xf numFmtId="0" fontId="35" fillId="9" borderId="0" xfId="30" applyFont="1" applyFill="1" applyAlignment="1">
      <alignment horizontal="left"/>
    </xf>
    <xf numFmtId="170" fontId="33" fillId="9" borderId="0" xfId="30" applyNumberFormat="1" applyFont="1" applyFill="1" applyBorder="1" applyAlignment="1">
      <alignment horizontal="center"/>
    </xf>
    <xf numFmtId="15" fontId="33" fillId="9" borderId="0" xfId="30" quotePrefix="1" applyNumberFormat="1" applyFont="1" applyFill="1" applyBorder="1" applyAlignment="1">
      <alignment horizontal="center"/>
    </xf>
    <xf numFmtId="171" fontId="33" fillId="9" borderId="7" xfId="30" quotePrefix="1" applyNumberFormat="1" applyFont="1" applyFill="1" applyBorder="1" applyAlignment="1">
      <alignment horizontal="center"/>
    </xf>
    <xf numFmtId="171" fontId="33" fillId="9" borderId="0" xfId="30" applyNumberFormat="1" applyFont="1" applyFill="1" applyBorder="1" applyAlignment="1">
      <alignment horizontal="center"/>
    </xf>
    <xf numFmtId="0" fontId="28" fillId="0" borderId="0" xfId="30" applyFont="1"/>
    <xf numFmtId="0" fontId="39" fillId="9" borderId="0" xfId="30" applyFont="1" applyFill="1" applyBorder="1"/>
    <xf numFmtId="0" fontId="28" fillId="9" borderId="0" xfId="30" applyFont="1" applyFill="1" applyBorder="1" applyAlignment="1">
      <alignment horizontal="center"/>
    </xf>
    <xf numFmtId="15" fontId="8" fillId="9" borderId="0" xfId="31" applyNumberFormat="1" applyFont="1" applyFill="1" applyBorder="1" applyAlignment="1">
      <alignment horizontal="center"/>
    </xf>
    <xf numFmtId="0" fontId="28" fillId="9" borderId="7" xfId="30" applyFont="1" applyFill="1" applyBorder="1" applyAlignment="1">
      <alignment horizontal="center"/>
    </xf>
    <xf numFmtId="0" fontId="35" fillId="9" borderId="10" xfId="30" applyFont="1" applyFill="1" applyBorder="1"/>
    <xf numFmtId="37" fontId="8" fillId="11" borderId="10" xfId="39" applyNumberFormat="1" applyFont="1" applyFill="1" applyBorder="1" applyAlignment="1" applyProtection="1">
      <alignment horizontal="center"/>
    </xf>
    <xf numFmtId="37" fontId="8" fillId="11" borderId="11" xfId="39" applyNumberFormat="1" applyFont="1" applyFill="1" applyBorder="1" applyAlignment="1" applyProtection="1">
      <alignment horizontal="center"/>
    </xf>
    <xf numFmtId="0" fontId="35" fillId="9" borderId="0" xfId="30" applyFont="1" applyFill="1" applyBorder="1"/>
    <xf numFmtId="0" fontId="28" fillId="8" borderId="0" xfId="30" applyFont="1" applyFill="1"/>
    <xf numFmtId="15" fontId="33" fillId="9" borderId="0" xfId="30" applyNumberFormat="1" applyFont="1" applyFill="1" applyBorder="1" applyAlignment="1">
      <alignment horizontal="center"/>
    </xf>
    <xf numFmtId="15" fontId="33" fillId="9" borderId="7" xfId="30" applyNumberFormat="1" applyFont="1" applyFill="1" applyBorder="1" applyAlignment="1">
      <alignment horizontal="center"/>
    </xf>
    <xf numFmtId="0" fontId="28" fillId="9" borderId="0" xfId="30" applyFont="1" applyFill="1" applyBorder="1"/>
    <xf numFmtId="170" fontId="28" fillId="8" borderId="0" xfId="30" applyNumberFormat="1" applyFont="1" applyFill="1" applyBorder="1" applyAlignment="1">
      <alignment horizontal="right"/>
    </xf>
    <xf numFmtId="170" fontId="28" fillId="9" borderId="0" xfId="30" applyNumberFormat="1" applyFont="1" applyFill="1" applyBorder="1" applyAlignment="1">
      <alignment horizontal="right"/>
    </xf>
    <xf numFmtId="170" fontId="28" fillId="9" borderId="7" xfId="30" applyNumberFormat="1" applyFont="1" applyFill="1" applyBorder="1" applyAlignment="1">
      <alignment horizontal="right"/>
    </xf>
    <xf numFmtId="164" fontId="28" fillId="8" borderId="0" xfId="30" applyNumberFormat="1" applyFont="1" applyFill="1" applyBorder="1"/>
    <xf numFmtId="164" fontId="28" fillId="9" borderId="0" xfId="30" applyNumberFormat="1" applyFont="1" applyFill="1" applyBorder="1"/>
    <xf numFmtId="164" fontId="21" fillId="9" borderId="7" xfId="30" applyNumberFormat="1" applyFont="1" applyFill="1" applyBorder="1"/>
    <xf numFmtId="164" fontId="21" fillId="9" borderId="0" xfId="30" applyNumberFormat="1" applyFont="1" applyFill="1" applyBorder="1"/>
    <xf numFmtId="0" fontId="28" fillId="9" borderId="15" xfId="30" applyFont="1" applyFill="1" applyBorder="1"/>
    <xf numFmtId="164" fontId="28" fillId="8" borderId="15" xfId="30" applyNumberFormat="1" applyFont="1" applyFill="1" applyBorder="1" applyAlignment="1">
      <alignment horizontal="right"/>
    </xf>
    <xf numFmtId="164" fontId="28" fillId="9" borderId="15" xfId="30" applyNumberFormat="1" applyFont="1" applyFill="1" applyBorder="1" applyAlignment="1">
      <alignment horizontal="right"/>
    </xf>
    <xf numFmtId="164" fontId="28" fillId="9" borderId="16" xfId="30" applyNumberFormat="1" applyFont="1" applyFill="1" applyBorder="1" applyAlignment="1">
      <alignment horizontal="right"/>
    </xf>
    <xf numFmtId="0" fontId="28" fillId="8" borderId="0" xfId="30" applyFont="1" applyFill="1" applyBorder="1"/>
    <xf numFmtId="164" fontId="28" fillId="9" borderId="7" xfId="30" applyNumberFormat="1" applyFont="1" applyFill="1" applyBorder="1"/>
    <xf numFmtId="15" fontId="33" fillId="8" borderId="0" xfId="30" quotePrefix="1" applyNumberFormat="1" applyFont="1" applyFill="1" applyBorder="1" applyAlignment="1">
      <alignment horizontal="center"/>
    </xf>
    <xf numFmtId="170" fontId="33" fillId="9" borderId="7" xfId="30" applyNumberFormat="1" applyFont="1" applyFill="1" applyBorder="1" applyAlignment="1">
      <alignment horizontal="center"/>
    </xf>
    <xf numFmtId="0" fontId="28" fillId="0" borderId="0" xfId="30" applyFont="1" applyFill="1" applyBorder="1"/>
    <xf numFmtId="0" fontId="33" fillId="9" borderId="0" xfId="30" applyFont="1" applyFill="1" applyBorder="1"/>
    <xf numFmtId="0" fontId="28" fillId="9" borderId="0" xfId="30" applyFont="1" applyFill="1" applyBorder="1" applyAlignment="1">
      <alignment horizontal="left" indent="1"/>
    </xf>
    <xf numFmtId="3" fontId="28" fillId="8" borderId="0" xfId="30" applyNumberFormat="1" applyFont="1" applyFill="1" applyBorder="1"/>
    <xf numFmtId="3" fontId="28" fillId="9" borderId="0" xfId="30" applyNumberFormat="1" applyFont="1" applyFill="1" applyBorder="1"/>
    <xf numFmtId="3" fontId="28" fillId="9" borderId="7" xfId="30" applyNumberFormat="1" applyFont="1" applyFill="1" applyBorder="1"/>
    <xf numFmtId="0" fontId="33" fillId="9" borderId="0" xfId="30" applyFont="1" applyFill="1" applyBorder="1" applyAlignment="1">
      <alignment horizontal="left"/>
    </xf>
    <xf numFmtId="3" fontId="33" fillId="8" borderId="0" xfId="30" applyNumberFormat="1" applyFont="1" applyFill="1" applyBorder="1"/>
    <xf numFmtId="3" fontId="33" fillId="9" borderId="0" xfId="30" applyNumberFormat="1" applyFont="1" applyFill="1" applyBorder="1"/>
    <xf numFmtId="3" fontId="33" fillId="9" borderId="7" xfId="30" applyNumberFormat="1" applyFont="1" applyFill="1" applyBorder="1"/>
    <xf numFmtId="165" fontId="28" fillId="8" borderId="0" xfId="49" applyNumberFormat="1" applyFont="1" applyFill="1" applyBorder="1"/>
    <xf numFmtId="170" fontId="28" fillId="9" borderId="0" xfId="30" applyNumberFormat="1" applyFont="1" applyFill="1" applyBorder="1"/>
    <xf numFmtId="170" fontId="28" fillId="9" borderId="7" xfId="30" applyNumberFormat="1" applyFont="1" applyFill="1" applyBorder="1"/>
    <xf numFmtId="0" fontId="28" fillId="9" borderId="0" xfId="30" applyFont="1" applyFill="1" applyBorder="1" applyAlignment="1">
      <alignment horizontal="left"/>
    </xf>
    <xf numFmtId="9" fontId="28" fillId="8" borderId="0" xfId="30" applyNumberFormat="1" applyFont="1" applyFill="1" applyBorder="1"/>
    <xf numFmtId="9" fontId="28" fillId="9" borderId="0" xfId="30" applyNumberFormat="1" applyFont="1" applyFill="1" applyBorder="1"/>
    <xf numFmtId="9" fontId="28" fillId="9" borderId="7" xfId="30" applyNumberFormat="1" applyFont="1" applyFill="1" applyBorder="1"/>
    <xf numFmtId="164" fontId="33" fillId="8" borderId="0" xfId="30" applyNumberFormat="1" applyFont="1" applyFill="1" applyBorder="1"/>
    <xf numFmtId="164" fontId="33" fillId="9" borderId="0" xfId="30" applyNumberFormat="1" applyFont="1" applyFill="1" applyBorder="1"/>
    <xf numFmtId="164" fontId="33" fillId="9" borderId="7" xfId="30" applyNumberFormat="1" applyFont="1" applyFill="1" applyBorder="1"/>
    <xf numFmtId="0" fontId="28" fillId="9" borderId="0" xfId="30" applyFont="1" applyFill="1" applyBorder="1" applyAlignment="1">
      <alignment horizontal="left" indent="2"/>
    </xf>
    <xf numFmtId="0" fontId="33" fillId="9" borderId="0" xfId="30" applyFont="1" applyFill="1" applyBorder="1" applyAlignment="1">
      <alignment horizontal="left" indent="1"/>
    </xf>
    <xf numFmtId="0" fontId="33" fillId="9" borderId="10" xfId="30" applyFont="1" applyFill="1" applyBorder="1"/>
    <xf numFmtId="3" fontId="33" fillId="8" borderId="10" xfId="30" applyNumberFormat="1" applyFont="1" applyFill="1" applyBorder="1"/>
    <xf numFmtId="3" fontId="33" fillId="9" borderId="10" xfId="30" applyNumberFormat="1" applyFont="1" applyFill="1" applyBorder="1"/>
    <xf numFmtId="3" fontId="33" fillId="9" borderId="11" xfId="30" applyNumberFormat="1" applyFont="1" applyFill="1" applyBorder="1"/>
    <xf numFmtId="165" fontId="33" fillId="8" borderId="0" xfId="49" applyNumberFormat="1" applyFont="1" applyFill="1" applyBorder="1"/>
    <xf numFmtId="165" fontId="33" fillId="9" borderId="0" xfId="49" applyNumberFormat="1" applyFont="1" applyFill="1" applyBorder="1"/>
    <xf numFmtId="165" fontId="33" fillId="9" borderId="7" xfId="49" applyNumberFormat="1" applyFont="1" applyFill="1" applyBorder="1"/>
    <xf numFmtId="3" fontId="33" fillId="8" borderId="0" xfId="49" applyNumberFormat="1" applyFont="1" applyFill="1" applyBorder="1"/>
    <xf numFmtId="3" fontId="33" fillId="9" borderId="0" xfId="49" applyNumberFormat="1" applyFont="1" applyFill="1" applyBorder="1"/>
    <xf numFmtId="3" fontId="33" fillId="9" borderId="7" xfId="49" applyNumberFormat="1" applyFont="1" applyFill="1" applyBorder="1"/>
    <xf numFmtId="165" fontId="28" fillId="9" borderId="0" xfId="49" applyNumberFormat="1" applyFont="1" applyFill="1" applyBorder="1"/>
    <xf numFmtId="165" fontId="28" fillId="9" borderId="7" xfId="49" applyNumberFormat="1" applyFont="1" applyFill="1" applyBorder="1"/>
    <xf numFmtId="3" fontId="33" fillId="12" borderId="0" xfId="30" applyNumberFormat="1" applyFont="1" applyFill="1" applyBorder="1"/>
    <xf numFmtId="3" fontId="28" fillId="12" borderId="0" xfId="30" applyNumberFormat="1" applyFont="1" applyFill="1" applyBorder="1"/>
    <xf numFmtId="3" fontId="28" fillId="9" borderId="7" xfId="49" applyNumberFormat="1" applyFont="1" applyFill="1" applyBorder="1"/>
    <xf numFmtId="3" fontId="28" fillId="9" borderId="0" xfId="49" applyNumberFormat="1" applyFont="1" applyFill="1" applyBorder="1"/>
    <xf numFmtId="165" fontId="33" fillId="12" borderId="0" xfId="49" applyNumberFormat="1" applyFont="1" applyFill="1" applyBorder="1"/>
    <xf numFmtId="165" fontId="28" fillId="12" borderId="0" xfId="49" applyNumberFormat="1" applyFont="1" applyFill="1" applyBorder="1"/>
    <xf numFmtId="3" fontId="33" fillId="8" borderId="0" xfId="49" applyNumberFormat="1" applyFont="1" applyFill="1" applyBorder="1" applyAlignment="1">
      <alignment horizontal="right"/>
    </xf>
    <xf numFmtId="3" fontId="33" fillId="9" borderId="0" xfId="49" applyNumberFormat="1" applyFont="1" applyFill="1" applyBorder="1" applyAlignment="1">
      <alignment horizontal="right"/>
    </xf>
    <xf numFmtId="3" fontId="33" fillId="9" borderId="7" xfId="49" applyNumberFormat="1" applyFont="1" applyFill="1" applyBorder="1" applyAlignment="1">
      <alignment horizontal="right"/>
    </xf>
    <xf numFmtId="165" fontId="28" fillId="8" borderId="0" xfId="49" applyNumberFormat="1" applyFont="1" applyFill="1" applyBorder="1" applyAlignment="1">
      <alignment horizontal="right"/>
    </xf>
    <xf numFmtId="165" fontId="28" fillId="9" borderId="0" xfId="49" applyNumberFormat="1" applyFont="1" applyFill="1" applyBorder="1" applyAlignment="1">
      <alignment horizontal="right"/>
    </xf>
    <xf numFmtId="165" fontId="28" fillId="9" borderId="7" xfId="49" applyNumberFormat="1" applyFont="1" applyFill="1" applyBorder="1" applyAlignment="1">
      <alignment horizontal="right"/>
    </xf>
    <xf numFmtId="165" fontId="28" fillId="8" borderId="15" xfId="49" applyNumberFormat="1" applyFont="1" applyFill="1" applyBorder="1" applyAlignment="1">
      <alignment horizontal="right"/>
    </xf>
    <xf numFmtId="165" fontId="28" fillId="9" borderId="15" xfId="49" applyNumberFormat="1" applyFont="1" applyFill="1" applyBorder="1" applyAlignment="1">
      <alignment horizontal="right"/>
    </xf>
    <xf numFmtId="165" fontId="28" fillId="9" borderId="16" xfId="49" applyNumberFormat="1" applyFont="1" applyFill="1" applyBorder="1" applyAlignment="1">
      <alignment horizontal="right"/>
    </xf>
    <xf numFmtId="0" fontId="35" fillId="9" borderId="22" xfId="30" applyFont="1" applyFill="1" applyBorder="1"/>
    <xf numFmtId="49" fontId="33" fillId="9" borderId="0" xfId="30" applyNumberFormat="1" applyFont="1" applyFill="1" applyBorder="1"/>
    <xf numFmtId="0" fontId="33" fillId="8" borderId="0" xfId="30" applyFont="1" applyFill="1" applyBorder="1"/>
    <xf numFmtId="0" fontId="33" fillId="9" borderId="7" xfId="30" applyFont="1" applyFill="1" applyBorder="1"/>
    <xf numFmtId="164" fontId="33" fillId="8" borderId="10" xfId="30" applyNumberFormat="1" applyFont="1" applyFill="1" applyBorder="1"/>
    <xf numFmtId="164" fontId="33" fillId="9" borderId="10" xfId="30" applyNumberFormat="1" applyFont="1" applyFill="1" applyBorder="1"/>
    <xf numFmtId="164" fontId="33" fillId="9" borderId="11" xfId="30" applyNumberFormat="1" applyFont="1" applyFill="1" applyBorder="1"/>
    <xf numFmtId="172" fontId="28" fillId="9" borderId="0" xfId="30" applyNumberFormat="1" applyFont="1" applyFill="1" applyBorder="1"/>
    <xf numFmtId="172" fontId="28" fillId="9" borderId="7" xfId="30" applyNumberFormat="1" applyFont="1" applyFill="1" applyBorder="1" applyAlignment="1">
      <alignment horizontal="right"/>
    </xf>
    <xf numFmtId="172" fontId="28" fillId="9" borderId="0" xfId="30" applyNumberFormat="1" applyFont="1" applyFill="1" applyBorder="1" applyAlignment="1">
      <alignment horizontal="right"/>
    </xf>
    <xf numFmtId="164" fontId="28" fillId="9" borderId="0" xfId="30" applyNumberFormat="1" applyFont="1" applyFill="1" applyBorder="1" applyAlignment="1">
      <alignment horizontal="right"/>
    </xf>
    <xf numFmtId="164" fontId="28" fillId="9" borderId="7" xfId="30" applyNumberFormat="1" applyFont="1" applyFill="1" applyBorder="1" applyAlignment="1">
      <alignment horizontal="right"/>
    </xf>
    <xf numFmtId="164" fontId="33" fillId="8" borderId="0" xfId="30" applyNumberFormat="1" applyFont="1" applyFill="1" applyBorder="1" applyAlignment="1">
      <alignment horizontal="right"/>
    </xf>
    <xf numFmtId="164" fontId="33" fillId="9" borderId="0" xfId="30" applyNumberFormat="1" applyFont="1" applyFill="1" applyBorder="1" applyAlignment="1">
      <alignment horizontal="right"/>
    </xf>
    <xf numFmtId="164" fontId="33" fillId="9" borderId="7" xfId="30" applyNumberFormat="1" applyFont="1" applyFill="1" applyBorder="1" applyAlignment="1">
      <alignment horizontal="right"/>
    </xf>
    <xf numFmtId="9" fontId="28" fillId="8" borderId="0" xfId="49" applyNumberFormat="1" applyFont="1" applyFill="1" applyBorder="1"/>
    <xf numFmtId="9" fontId="28" fillId="9" borderId="0" xfId="49" applyNumberFormat="1" applyFont="1" applyFill="1" applyBorder="1"/>
    <xf numFmtId="9" fontId="28" fillId="9" borderId="7" xfId="49" applyNumberFormat="1" applyFont="1" applyFill="1" applyBorder="1"/>
    <xf numFmtId="15" fontId="33" fillId="9" borderId="7" xfId="30" quotePrefix="1" applyNumberFormat="1" applyFont="1" applyFill="1" applyBorder="1" applyAlignment="1">
      <alignment horizontal="center"/>
    </xf>
    <xf numFmtId="0" fontId="33" fillId="9" borderId="0" xfId="34" applyFont="1" applyFill="1" applyBorder="1" applyAlignment="1">
      <alignment horizontal="left"/>
    </xf>
    <xf numFmtId="0" fontId="28" fillId="9" borderId="0" xfId="34" applyFont="1" applyFill="1" applyBorder="1" applyAlignment="1">
      <alignment horizontal="left" indent="1"/>
    </xf>
    <xf numFmtId="172" fontId="33" fillId="9" borderId="15" xfId="30" applyNumberFormat="1" applyFont="1" applyFill="1" applyBorder="1"/>
    <xf numFmtId="3" fontId="33" fillId="8" borderId="15" xfId="30" applyNumberFormat="1" applyFont="1" applyFill="1" applyBorder="1"/>
    <xf numFmtId="164" fontId="33" fillId="9" borderId="15" xfId="30" applyNumberFormat="1" applyFont="1" applyFill="1" applyBorder="1"/>
    <xf numFmtId="3" fontId="33" fillId="9" borderId="16" xfId="30" applyNumberFormat="1" applyFont="1" applyFill="1" applyBorder="1"/>
    <xf numFmtId="3" fontId="33" fillId="9" borderId="15" xfId="30" applyNumberFormat="1" applyFont="1" applyFill="1" applyBorder="1"/>
    <xf numFmtId="0" fontId="28" fillId="9" borderId="0" xfId="34" applyFont="1" applyFill="1" applyBorder="1" applyAlignment="1">
      <alignment horizontal="left"/>
    </xf>
    <xf numFmtId="172" fontId="33" fillId="9" borderId="0" xfId="30" applyNumberFormat="1" applyFont="1" applyFill="1" applyBorder="1"/>
    <xf numFmtId="164" fontId="28" fillId="8" borderId="0" xfId="30" applyNumberFormat="1" applyFont="1" applyFill="1" applyBorder="1" applyAlignment="1">
      <alignment horizontal="right"/>
    </xf>
    <xf numFmtId="0" fontId="38" fillId="8" borderId="0" xfId="30" applyFont="1" applyFill="1" applyBorder="1"/>
    <xf numFmtId="0" fontId="38" fillId="8" borderId="0" xfId="30" applyFont="1" applyFill="1" applyBorder="1" applyAlignment="1">
      <alignment horizontal="left"/>
    </xf>
    <xf numFmtId="37" fontId="28" fillId="8" borderId="0" xfId="30" applyNumberFormat="1" applyFont="1" applyFill="1" applyBorder="1"/>
    <xf numFmtId="170" fontId="28" fillId="8" borderId="0" xfId="30" applyNumberFormat="1" applyFont="1" applyFill="1" applyBorder="1"/>
    <xf numFmtId="0" fontId="41" fillId="8" borderId="0" xfId="48" applyFont="1" applyFill="1" applyBorder="1"/>
    <xf numFmtId="172" fontId="28" fillId="8" borderId="0" xfId="30" applyNumberFormat="1" applyFont="1" applyFill="1" applyBorder="1" applyAlignment="1">
      <alignment horizontal="right"/>
    </xf>
    <xf numFmtId="0" fontId="41" fillId="8" borderId="0" xfId="30" applyFont="1" applyFill="1" applyBorder="1"/>
    <xf numFmtId="172" fontId="28" fillId="8" borderId="0" xfId="30" applyNumberFormat="1" applyFont="1" applyFill="1" applyBorder="1"/>
    <xf numFmtId="0" fontId="28" fillId="8" borderId="0" xfId="48" applyFont="1" applyFill="1" applyBorder="1"/>
    <xf numFmtId="0" fontId="3" fillId="8" borderId="0" xfId="32" applyFont="1" applyFill="1" applyBorder="1" applyAlignment="1">
      <alignment vertical="top"/>
    </xf>
    <xf numFmtId="0" fontId="42" fillId="8" borderId="0" xfId="30" applyFont="1" applyFill="1" applyBorder="1"/>
    <xf numFmtId="164" fontId="43" fillId="8" borderId="0" xfId="30" applyNumberFormat="1" applyFont="1" applyFill="1" applyBorder="1"/>
    <xf numFmtId="0" fontId="43" fillId="8" borderId="0" xfId="30" applyFont="1" applyFill="1" applyBorder="1"/>
    <xf numFmtId="0" fontId="43" fillId="0" borderId="0" xfId="30" applyFont="1" applyFill="1" applyBorder="1"/>
    <xf numFmtId="0" fontId="44" fillId="8" borderId="0" xfId="30" applyFont="1" applyFill="1" applyBorder="1"/>
    <xf numFmtId="15" fontId="42" fillId="8" borderId="0" xfId="30" quotePrefix="1" applyNumberFormat="1" applyFont="1" applyFill="1" applyBorder="1" applyAlignment="1">
      <alignment horizontal="center"/>
    </xf>
    <xf numFmtId="170" fontId="43" fillId="8" borderId="0" xfId="30" applyNumberFormat="1" applyFont="1" applyFill="1" applyBorder="1" applyAlignment="1">
      <alignment horizontal="right"/>
    </xf>
    <xf numFmtId="37" fontId="43" fillId="8" borderId="0" xfId="30" applyNumberFormat="1" applyFont="1" applyFill="1" applyBorder="1"/>
    <xf numFmtId="170" fontId="43" fillId="8" borderId="0" xfId="30" applyNumberFormat="1" applyFont="1" applyFill="1" applyBorder="1"/>
    <xf numFmtId="165" fontId="28" fillId="8" borderId="0" xfId="49" applyNumberFormat="1" applyFont="1" applyFill="1"/>
    <xf numFmtId="37" fontId="5" fillId="9" borderId="0" xfId="38" quotePrefix="1" applyNumberFormat="1" applyFont="1" applyFill="1" applyBorder="1" applyAlignment="1" applyProtection="1">
      <alignment horizontal="center"/>
    </xf>
    <xf numFmtId="171" fontId="33" fillId="9" borderId="0" xfId="30" quotePrefix="1" applyNumberFormat="1" applyFont="1" applyFill="1" applyBorder="1" applyAlignment="1">
      <alignment horizontal="center"/>
    </xf>
    <xf numFmtId="164" fontId="53" fillId="2" borderId="7" xfId="0" applyNumberFormat="1" applyFont="1" applyFill="1" applyBorder="1" applyAlignment="1" applyProtection="1">
      <alignment horizontal="right"/>
    </xf>
    <xf numFmtId="164" fontId="53" fillId="2" borderId="11" xfId="0" applyNumberFormat="1" applyFont="1" applyFill="1" applyBorder="1" applyAlignment="1" applyProtection="1">
      <alignment horizontal="right"/>
    </xf>
    <xf numFmtId="3" fontId="5" fillId="2" borderId="0" xfId="38" quotePrefix="1" applyNumberFormat="1" applyFont="1" applyFill="1" applyBorder="1" applyAlignment="1" applyProtection="1">
      <alignment horizontal="center"/>
    </xf>
    <xf numFmtId="168" fontId="54" fillId="2" borderId="7" xfId="33" applyNumberFormat="1" applyFont="1" applyFill="1" applyBorder="1" applyProtection="1"/>
    <xf numFmtId="37" fontId="8" fillId="11" borderId="0" xfId="39" applyNumberFormat="1" applyFont="1" applyFill="1" applyBorder="1" applyAlignment="1" applyProtection="1">
      <alignment horizontal="center"/>
    </xf>
    <xf numFmtId="0" fontId="4" fillId="2" borderId="7" xfId="32" applyFont="1" applyFill="1" applyBorder="1" applyAlignment="1">
      <alignment vertical="top"/>
    </xf>
    <xf numFmtId="3" fontId="55" fillId="9" borderId="7" xfId="37" applyNumberFormat="1" applyFont="1" applyFill="1" applyBorder="1"/>
    <xf numFmtId="3" fontId="56" fillId="9" borderId="7" xfId="37" applyNumberFormat="1" applyFont="1" applyFill="1" applyBorder="1"/>
    <xf numFmtId="165" fontId="0" fillId="4" borderId="0" xfId="49" applyNumberFormat="1" applyFont="1" applyFill="1"/>
    <xf numFmtId="165" fontId="0" fillId="4" borderId="0" xfId="49" applyNumberFormat="1" applyFont="1" applyFill="1" applyBorder="1"/>
    <xf numFmtId="165" fontId="3" fillId="4" borderId="0" xfId="49" applyNumberFormat="1" applyFont="1" applyFill="1"/>
    <xf numFmtId="170" fontId="28" fillId="0" borderId="0" xfId="30" applyNumberFormat="1" applyFont="1"/>
    <xf numFmtId="165" fontId="28" fillId="0" borderId="0" xfId="49" applyNumberFormat="1" applyFont="1" applyFill="1" applyBorder="1"/>
    <xf numFmtId="3" fontId="33" fillId="8" borderId="0" xfId="30" applyNumberFormat="1" applyFont="1" applyFill="1" applyBorder="1" applyAlignment="1">
      <alignment horizontal="right"/>
    </xf>
    <xf numFmtId="3" fontId="33" fillId="9" borderId="7" xfId="30" applyNumberFormat="1" applyFont="1" applyFill="1" applyBorder="1" applyAlignment="1">
      <alignment horizontal="right"/>
    </xf>
    <xf numFmtId="3" fontId="33" fillId="9" borderId="0" xfId="30" applyNumberFormat="1" applyFont="1" applyFill="1" applyBorder="1" applyAlignment="1">
      <alignment horizontal="right"/>
    </xf>
    <xf numFmtId="0" fontId="28" fillId="9" borderId="23" xfId="30" applyFont="1" applyFill="1" applyBorder="1"/>
    <xf numFmtId="3" fontId="28" fillId="8" borderId="23" xfId="30" applyNumberFormat="1" applyFont="1" applyFill="1" applyBorder="1"/>
    <xf numFmtId="164" fontId="28" fillId="9" borderId="23" xfId="30" applyNumberFormat="1" applyFont="1" applyFill="1" applyBorder="1"/>
    <xf numFmtId="3" fontId="28" fillId="9" borderId="24" xfId="30" applyNumberFormat="1" applyFont="1" applyFill="1" applyBorder="1"/>
    <xf numFmtId="3" fontId="28" fillId="9" borderId="23" xfId="30" applyNumberFormat="1" applyFont="1" applyFill="1" applyBorder="1"/>
    <xf numFmtId="0" fontId="3" fillId="4" borderId="0" xfId="33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38" fillId="8" borderId="0" xfId="30" applyFont="1" applyFill="1" applyBorder="1" applyAlignment="1">
      <alignment horizontal="left"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27</xdr:row>
      <xdr:rowOff>133350</xdr:rowOff>
    </xdr:from>
    <xdr:to>
      <xdr:col>17</xdr:col>
      <xdr:colOff>600075</xdr:colOff>
      <xdr:row>28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16</xdr:col>
      <xdr:colOff>276225</xdr:colOff>
      <xdr:row>27</xdr:row>
      <xdr:rowOff>95250</xdr:rowOff>
    </xdr:from>
    <xdr:to>
      <xdr:col>17</xdr:col>
      <xdr:colOff>504825</xdr:colOff>
      <xdr:row>28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17</xdr:col>
      <xdr:colOff>1114425</xdr:colOff>
      <xdr:row>33</xdr:row>
      <xdr:rowOff>104775</xdr:rowOff>
    </xdr:from>
    <xdr:to>
      <xdr:col>18</xdr:col>
      <xdr:colOff>228600</xdr:colOff>
      <xdr:row>34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T121"/>
  <sheetViews>
    <sheetView zoomScaleNormal="100" zoomScaleSheetLayoutView="50" workbookViewId="0">
      <pane xSplit="3" ySplit="4" topLeftCell="L5" activePane="bottomRight" state="frozen"/>
      <selection pane="topRight"/>
      <selection pane="bottomLeft"/>
      <selection pane="bottomRight" activeCell="U42" sqref="U42"/>
    </sheetView>
  </sheetViews>
  <sheetFormatPr defaultRowHeight="12.75"/>
  <cols>
    <col min="1" max="1" width="3.42578125" style="131" customWidth="1"/>
    <col min="2" max="2" width="3.28515625" style="131" customWidth="1"/>
    <col min="3" max="3" width="38.7109375" style="132" customWidth="1"/>
    <col min="4" max="16" width="12.7109375" style="54" customWidth="1"/>
    <col min="17" max="17" width="12.7109375" style="133" customWidth="1"/>
    <col min="18" max="19" width="12.7109375" style="12" customWidth="1"/>
    <col min="20" max="16384" width="9.140625" style="12"/>
  </cols>
  <sheetData>
    <row r="1" spans="1:20" s="7" customFormat="1" ht="15.75">
      <c r="A1" s="1" t="s">
        <v>0</v>
      </c>
      <c r="B1" s="2"/>
      <c r="C1" s="3"/>
      <c r="D1" s="4">
        <v>2008</v>
      </c>
      <c r="E1" s="4">
        <v>2008</v>
      </c>
      <c r="F1" s="4">
        <v>2008</v>
      </c>
      <c r="G1" s="5">
        <v>2008</v>
      </c>
      <c r="H1" s="4">
        <v>2009</v>
      </c>
      <c r="I1" s="4">
        <v>2009</v>
      </c>
      <c r="J1" s="4">
        <v>2009</v>
      </c>
      <c r="K1" s="5">
        <v>2009</v>
      </c>
      <c r="L1" s="4">
        <v>2010</v>
      </c>
      <c r="M1" s="4">
        <v>2010</v>
      </c>
      <c r="N1" s="4">
        <v>2010</v>
      </c>
      <c r="O1" s="5">
        <v>2010</v>
      </c>
      <c r="P1" s="4">
        <v>2011</v>
      </c>
      <c r="Q1" s="6">
        <v>2011</v>
      </c>
      <c r="R1" s="4">
        <v>2011</v>
      </c>
      <c r="S1" s="6">
        <v>2011</v>
      </c>
    </row>
    <row r="2" spans="1:20" ht="15.75">
      <c r="A2" s="1" t="s">
        <v>1</v>
      </c>
      <c r="B2" s="8"/>
      <c r="C2" s="8"/>
      <c r="D2" s="9" t="s">
        <v>2</v>
      </c>
      <c r="E2" s="9" t="s">
        <v>3</v>
      </c>
      <c r="F2" s="9" t="s">
        <v>4</v>
      </c>
      <c r="G2" s="10" t="s">
        <v>5</v>
      </c>
      <c r="H2" s="9" t="s">
        <v>2</v>
      </c>
      <c r="I2" s="9" t="s">
        <v>3</v>
      </c>
      <c r="J2" s="9" t="s">
        <v>4</v>
      </c>
      <c r="K2" s="10" t="s">
        <v>5</v>
      </c>
      <c r="L2" s="9" t="s">
        <v>2</v>
      </c>
      <c r="M2" s="9" t="s">
        <v>3</v>
      </c>
      <c r="N2" s="9" t="s">
        <v>4</v>
      </c>
      <c r="O2" s="10" t="s">
        <v>5</v>
      </c>
      <c r="P2" s="9" t="s">
        <v>2</v>
      </c>
      <c r="Q2" s="11" t="s">
        <v>3</v>
      </c>
      <c r="R2" s="9" t="s">
        <v>4</v>
      </c>
      <c r="S2" s="512" t="s">
        <v>5</v>
      </c>
    </row>
    <row r="3" spans="1:20">
      <c r="A3" s="13"/>
      <c r="B3" s="8"/>
      <c r="C3" s="8"/>
      <c r="D3" s="14" t="s">
        <v>6</v>
      </c>
      <c r="E3" s="14" t="s">
        <v>6</v>
      </c>
      <c r="F3" s="14" t="s">
        <v>6</v>
      </c>
      <c r="G3" s="15" t="s">
        <v>6</v>
      </c>
      <c r="H3" s="14"/>
      <c r="I3" s="14"/>
      <c r="J3" s="14"/>
      <c r="K3" s="15"/>
      <c r="L3" s="14" t="s">
        <v>7</v>
      </c>
      <c r="M3" s="14" t="s">
        <v>7</v>
      </c>
      <c r="N3" s="14" t="s">
        <v>7</v>
      </c>
      <c r="O3" s="15" t="s">
        <v>7</v>
      </c>
      <c r="P3" s="14"/>
      <c r="Q3" s="16"/>
      <c r="R3" s="14"/>
      <c r="S3" s="14"/>
    </row>
    <row r="4" spans="1:20">
      <c r="A4" s="17" t="s">
        <v>8</v>
      </c>
      <c r="B4" s="18"/>
      <c r="C4" s="19"/>
      <c r="D4" s="20" t="s">
        <v>9</v>
      </c>
      <c r="E4" s="20" t="s">
        <v>9</v>
      </c>
      <c r="F4" s="20" t="s">
        <v>9</v>
      </c>
      <c r="G4" s="21" t="s">
        <v>10</v>
      </c>
      <c r="H4" s="20" t="s">
        <v>9</v>
      </c>
      <c r="I4" s="20" t="s">
        <v>9</v>
      </c>
      <c r="J4" s="20" t="s">
        <v>9</v>
      </c>
      <c r="K4" s="21" t="s">
        <v>10</v>
      </c>
      <c r="L4" s="20" t="s">
        <v>9</v>
      </c>
      <c r="M4" s="20" t="s">
        <v>9</v>
      </c>
      <c r="N4" s="20" t="s">
        <v>9</v>
      </c>
      <c r="O4" s="21" t="s">
        <v>10</v>
      </c>
      <c r="P4" s="20" t="s">
        <v>9</v>
      </c>
      <c r="Q4" s="22" t="s">
        <v>9</v>
      </c>
      <c r="R4" s="20" t="s">
        <v>9</v>
      </c>
      <c r="S4" s="20" t="s">
        <v>9</v>
      </c>
    </row>
    <row r="5" spans="1:20">
      <c r="A5" s="23"/>
      <c r="B5" s="24"/>
      <c r="C5" s="8"/>
      <c r="D5" s="25"/>
      <c r="E5" s="26"/>
      <c r="F5" s="27"/>
      <c r="G5" s="28"/>
      <c r="H5" s="25"/>
      <c r="I5" s="26"/>
      <c r="J5" s="25"/>
      <c r="K5" s="28"/>
      <c r="L5" s="25"/>
      <c r="M5" s="26"/>
      <c r="N5" s="25"/>
      <c r="O5" s="28"/>
      <c r="P5" s="25"/>
      <c r="Q5" s="29"/>
      <c r="R5" s="7"/>
      <c r="S5" s="26"/>
    </row>
    <row r="6" spans="1:20">
      <c r="A6" s="30" t="s">
        <v>11</v>
      </c>
      <c r="B6" s="24"/>
      <c r="C6" s="8"/>
      <c r="D6" s="25"/>
      <c r="E6" s="26"/>
      <c r="F6" s="27"/>
      <c r="G6" s="28"/>
      <c r="H6" s="25"/>
      <c r="I6" s="26"/>
      <c r="J6" s="25"/>
      <c r="K6" s="28"/>
      <c r="L6" s="25"/>
      <c r="M6" s="26"/>
      <c r="N6" s="25"/>
      <c r="O6" s="28"/>
      <c r="P6" s="25"/>
      <c r="Q6" s="29"/>
      <c r="R6" s="7"/>
      <c r="S6" s="26"/>
    </row>
    <row r="7" spans="1:20">
      <c r="A7" s="30"/>
      <c r="B7" s="24"/>
      <c r="C7" s="8"/>
      <c r="D7" s="25"/>
      <c r="E7" s="26"/>
      <c r="F7" s="27"/>
      <c r="G7" s="28"/>
      <c r="H7" s="25"/>
      <c r="I7" s="26"/>
      <c r="J7" s="25"/>
      <c r="K7" s="28"/>
      <c r="L7" s="25"/>
      <c r="M7" s="26"/>
      <c r="N7" s="25"/>
      <c r="O7" s="28"/>
      <c r="P7" s="25"/>
      <c r="Q7" s="29"/>
      <c r="R7" s="31"/>
      <c r="S7" s="26"/>
    </row>
    <row r="8" spans="1:20">
      <c r="A8" s="32"/>
      <c r="B8" s="33" t="s">
        <v>12</v>
      </c>
      <c r="C8" s="24"/>
      <c r="D8" s="34">
        <v>37000</v>
      </c>
      <c r="E8" s="35">
        <v>81210</v>
      </c>
      <c r="F8" s="36">
        <v>116633</v>
      </c>
      <c r="G8" s="37">
        <v>151033</v>
      </c>
      <c r="H8" s="31">
        <v>34155</v>
      </c>
      <c r="I8" s="38">
        <v>66824</v>
      </c>
      <c r="J8" s="31">
        <v>97945</v>
      </c>
      <c r="K8" s="39">
        <v>128133</v>
      </c>
      <c r="L8" s="31">
        <v>27712</v>
      </c>
      <c r="M8" s="38">
        <v>54706</v>
      </c>
      <c r="N8" s="31">
        <v>81152</v>
      </c>
      <c r="O8" s="39">
        <v>106623</v>
      </c>
      <c r="P8" s="31">
        <v>23682</v>
      </c>
      <c r="Q8" s="29">
        <v>46412</v>
      </c>
      <c r="R8" s="31">
        <v>68843</v>
      </c>
      <c r="S8" s="29">
        <v>91798</v>
      </c>
      <c r="T8" s="518"/>
    </row>
    <row r="9" spans="1:20">
      <c r="A9" s="32"/>
      <c r="B9" s="33" t="s">
        <v>13</v>
      </c>
      <c r="C9" s="8"/>
      <c r="D9" s="31">
        <v>5644</v>
      </c>
      <c r="E9" s="29">
        <v>10889</v>
      </c>
      <c r="F9" s="40">
        <v>16419</v>
      </c>
      <c r="G9" s="41">
        <v>21494</v>
      </c>
      <c r="H9" s="31">
        <v>5054</v>
      </c>
      <c r="I9" s="29">
        <v>10141</v>
      </c>
      <c r="J9" s="31">
        <v>16026</v>
      </c>
      <c r="K9" s="41">
        <v>21322</v>
      </c>
      <c r="L9" s="31">
        <v>4308</v>
      </c>
      <c r="M9" s="29">
        <v>9648</v>
      </c>
      <c r="N9" s="31">
        <v>15785</v>
      </c>
      <c r="O9" s="41">
        <v>21317</v>
      </c>
      <c r="P9" s="31">
        <v>5006</v>
      </c>
      <c r="Q9" s="29">
        <v>10368</v>
      </c>
      <c r="R9" s="31">
        <v>16296</v>
      </c>
      <c r="S9" s="29">
        <v>21790</v>
      </c>
      <c r="T9" s="518"/>
    </row>
    <row r="10" spans="1:20">
      <c r="A10" s="32"/>
      <c r="B10" s="33" t="s">
        <v>14</v>
      </c>
      <c r="C10" s="8"/>
      <c r="D10" s="42">
        <v>15112</v>
      </c>
      <c r="E10" s="35">
        <v>30282</v>
      </c>
      <c r="F10" s="36">
        <v>45275</v>
      </c>
      <c r="G10" s="37">
        <v>59823</v>
      </c>
      <c r="H10" s="43">
        <v>14199</v>
      </c>
      <c r="I10" s="38">
        <v>28162</v>
      </c>
      <c r="J10" s="43">
        <v>41660</v>
      </c>
      <c r="K10" s="39">
        <v>55089</v>
      </c>
      <c r="L10" s="43">
        <v>13520</v>
      </c>
      <c r="M10" s="38">
        <v>27035</v>
      </c>
      <c r="N10" s="43">
        <v>40268</v>
      </c>
      <c r="O10" s="39">
        <v>53755</v>
      </c>
      <c r="P10" s="43">
        <v>12809</v>
      </c>
      <c r="Q10" s="29">
        <v>25900</v>
      </c>
      <c r="R10" s="43">
        <v>38781</v>
      </c>
      <c r="S10" s="29">
        <v>52560</v>
      </c>
      <c r="T10" s="518"/>
    </row>
    <row r="11" spans="1:20">
      <c r="A11" s="32"/>
      <c r="B11" s="33" t="s">
        <v>15</v>
      </c>
      <c r="C11" s="8"/>
      <c r="D11" s="43">
        <v>7111</v>
      </c>
      <c r="E11" s="29">
        <v>14508</v>
      </c>
      <c r="F11" s="40">
        <v>21460</v>
      </c>
      <c r="G11" s="41">
        <v>28839</v>
      </c>
      <c r="H11" s="43">
        <v>8176</v>
      </c>
      <c r="I11" s="29">
        <v>15932</v>
      </c>
      <c r="J11" s="43">
        <v>23282</v>
      </c>
      <c r="K11" s="41">
        <v>30762</v>
      </c>
      <c r="L11" s="43">
        <v>6730</v>
      </c>
      <c r="M11" s="29">
        <v>13289</v>
      </c>
      <c r="N11" s="43">
        <v>20265</v>
      </c>
      <c r="O11" s="41">
        <v>27710</v>
      </c>
      <c r="P11" s="43">
        <v>6652</v>
      </c>
      <c r="Q11" s="29">
        <v>13235</v>
      </c>
      <c r="R11" s="43">
        <v>20188</v>
      </c>
      <c r="S11" s="29">
        <v>27050</v>
      </c>
      <c r="T11" s="518"/>
    </row>
    <row r="12" spans="1:20">
      <c r="A12" s="32"/>
      <c r="B12" s="33" t="s">
        <v>16</v>
      </c>
      <c r="C12" s="44"/>
      <c r="D12" s="43">
        <v>4690</v>
      </c>
      <c r="E12" s="29">
        <v>9451</v>
      </c>
      <c r="F12" s="40">
        <v>14116</v>
      </c>
      <c r="G12" s="41">
        <v>18830</v>
      </c>
      <c r="H12" s="43">
        <v>5442</v>
      </c>
      <c r="I12" s="29">
        <v>11127</v>
      </c>
      <c r="J12" s="43">
        <v>17001</v>
      </c>
      <c r="K12" s="41">
        <v>23753</v>
      </c>
      <c r="L12" s="43">
        <v>6736</v>
      </c>
      <c r="M12" s="29">
        <v>13555</v>
      </c>
      <c r="N12" s="43">
        <v>20924</v>
      </c>
      <c r="O12" s="41">
        <v>28549</v>
      </c>
      <c r="P12" s="43">
        <v>7703</v>
      </c>
      <c r="Q12" s="29">
        <v>15505</v>
      </c>
      <c r="R12" s="43">
        <v>23582</v>
      </c>
      <c r="S12" s="29">
        <v>31787</v>
      </c>
      <c r="T12" s="518"/>
    </row>
    <row r="13" spans="1:20">
      <c r="A13" s="32"/>
      <c r="B13" s="33" t="s">
        <v>17</v>
      </c>
      <c r="C13" s="44"/>
      <c r="D13" s="43">
        <v>1593</v>
      </c>
      <c r="E13" s="29">
        <v>2999</v>
      </c>
      <c r="F13" s="40">
        <v>4073</v>
      </c>
      <c r="G13" s="41">
        <v>7058</v>
      </c>
      <c r="H13" s="43">
        <v>1373</v>
      </c>
      <c r="I13" s="29">
        <v>2447</v>
      </c>
      <c r="J13" s="43">
        <v>3474</v>
      </c>
      <c r="K13" s="41">
        <v>4745</v>
      </c>
      <c r="L13" s="43">
        <v>1112</v>
      </c>
      <c r="M13" s="29">
        <v>2101</v>
      </c>
      <c r="N13" s="43">
        <v>3003</v>
      </c>
      <c r="O13" s="41">
        <v>4091</v>
      </c>
      <c r="P13" s="43">
        <v>984</v>
      </c>
      <c r="Q13" s="29">
        <v>1831</v>
      </c>
      <c r="R13" s="43">
        <v>2616</v>
      </c>
      <c r="S13" s="29">
        <v>3852</v>
      </c>
      <c r="T13" s="518"/>
    </row>
    <row r="14" spans="1:20">
      <c r="A14" s="32"/>
      <c r="B14" s="33" t="s">
        <v>18</v>
      </c>
      <c r="C14" s="515"/>
      <c r="D14" s="43">
        <v>3430</v>
      </c>
      <c r="E14" s="29">
        <v>6458</v>
      </c>
      <c r="F14" s="40">
        <v>9454</v>
      </c>
      <c r="G14" s="41">
        <v>12818</v>
      </c>
      <c r="H14" s="43">
        <v>2403</v>
      </c>
      <c r="I14" s="29">
        <v>5079</v>
      </c>
      <c r="J14" s="43">
        <v>7752</v>
      </c>
      <c r="K14" s="41">
        <v>10276</v>
      </c>
      <c r="L14" s="43">
        <v>2234</v>
      </c>
      <c r="M14" s="29">
        <v>3635</v>
      </c>
      <c r="N14" s="43">
        <v>4729</v>
      </c>
      <c r="O14" s="41">
        <v>7588</v>
      </c>
      <c r="P14" s="43">
        <v>2277</v>
      </c>
      <c r="Q14" s="29">
        <v>4332</v>
      </c>
      <c r="R14" s="43">
        <v>6444</v>
      </c>
      <c r="S14" s="29">
        <v>11715</v>
      </c>
      <c r="T14" s="518"/>
    </row>
    <row r="15" spans="1:20">
      <c r="A15" s="45"/>
      <c r="B15" s="46"/>
      <c r="C15" s="19" t="s">
        <v>223</v>
      </c>
      <c r="D15" s="48"/>
      <c r="E15" s="49"/>
      <c r="F15" s="50"/>
      <c r="G15" s="51"/>
      <c r="H15" s="48"/>
      <c r="I15" s="49"/>
      <c r="J15" s="48"/>
      <c r="K15" s="51"/>
      <c r="L15" s="48"/>
      <c r="M15" s="49"/>
      <c r="N15" s="48">
        <v>45</v>
      </c>
      <c r="O15" s="51">
        <v>417</v>
      </c>
      <c r="P15" s="48">
        <v>682</v>
      </c>
      <c r="Q15" s="49">
        <v>1066</v>
      </c>
      <c r="R15" s="48">
        <v>1639</v>
      </c>
      <c r="S15" s="49">
        <v>4514</v>
      </c>
      <c r="T15" s="518"/>
    </row>
    <row r="16" spans="1:20">
      <c r="A16" s="52"/>
      <c r="B16" s="24"/>
      <c r="C16" s="8"/>
      <c r="D16" s="43"/>
      <c r="E16" s="38"/>
      <c r="F16" s="53"/>
      <c r="G16" s="39"/>
      <c r="H16" s="43"/>
      <c r="I16" s="38"/>
      <c r="J16" s="43"/>
      <c r="K16" s="39"/>
      <c r="L16" s="43"/>
      <c r="M16" s="38"/>
      <c r="N16" s="43"/>
      <c r="O16" s="39"/>
      <c r="Q16" s="29"/>
      <c r="R16" s="43"/>
      <c r="S16" s="29"/>
      <c r="T16" s="518"/>
    </row>
    <row r="17" spans="1:20" s="62" customFormat="1">
      <c r="A17" s="55"/>
      <c r="B17" s="56" t="s">
        <v>19</v>
      </c>
      <c r="C17" s="57"/>
      <c r="D17" s="58">
        <f t="shared" ref="D17:M17" si="0">+SUM(D8:D14)</f>
        <v>74580</v>
      </c>
      <c r="E17" s="59">
        <f t="shared" si="0"/>
        <v>155797</v>
      </c>
      <c r="F17" s="58">
        <f t="shared" si="0"/>
        <v>227430</v>
      </c>
      <c r="G17" s="60">
        <f t="shared" si="0"/>
        <v>299895</v>
      </c>
      <c r="H17" s="58">
        <f t="shared" si="0"/>
        <v>70802</v>
      </c>
      <c r="I17" s="59">
        <f t="shared" si="0"/>
        <v>139712</v>
      </c>
      <c r="J17" s="58">
        <f t="shared" si="0"/>
        <v>207140</v>
      </c>
      <c r="K17" s="60">
        <f t="shared" si="0"/>
        <v>274080</v>
      </c>
      <c r="L17" s="58">
        <f t="shared" si="0"/>
        <v>62352</v>
      </c>
      <c r="M17" s="59">
        <f t="shared" si="0"/>
        <v>123969</v>
      </c>
      <c r="N17" s="58">
        <f t="shared" ref="N17:S17" si="1">+SUM(N8:N14)</f>
        <v>186126</v>
      </c>
      <c r="O17" s="60">
        <f t="shared" si="1"/>
        <v>249633</v>
      </c>
      <c r="P17" s="61">
        <f t="shared" si="1"/>
        <v>59113</v>
      </c>
      <c r="Q17" s="70">
        <f t="shared" si="1"/>
        <v>117583</v>
      </c>
      <c r="R17" s="61">
        <f t="shared" si="1"/>
        <v>176750</v>
      </c>
      <c r="S17" s="70">
        <f t="shared" si="1"/>
        <v>240552</v>
      </c>
      <c r="T17" s="518"/>
    </row>
    <row r="18" spans="1:20">
      <c r="A18" s="32"/>
      <c r="B18" s="56"/>
      <c r="C18" s="8"/>
      <c r="E18" s="38"/>
      <c r="F18" s="53"/>
      <c r="G18" s="39"/>
      <c r="I18" s="38"/>
      <c r="K18" s="39"/>
      <c r="M18" s="38"/>
      <c r="O18" s="39"/>
      <c r="Q18" s="29"/>
      <c r="R18" s="54"/>
      <c r="S18" s="29"/>
      <c r="T18" s="518"/>
    </row>
    <row r="19" spans="1:20">
      <c r="A19" s="32"/>
      <c r="B19" s="63" t="s">
        <v>20</v>
      </c>
      <c r="C19" s="8"/>
      <c r="D19" s="43">
        <v>47215</v>
      </c>
      <c r="E19" s="38">
        <v>97154</v>
      </c>
      <c r="F19" s="53">
        <v>147959</v>
      </c>
      <c r="G19" s="39">
        <v>196983</v>
      </c>
      <c r="H19" s="43">
        <v>46985</v>
      </c>
      <c r="I19" s="38">
        <v>96405</v>
      </c>
      <c r="J19" s="43">
        <v>146293</v>
      </c>
      <c r="K19" s="39">
        <v>192704</v>
      </c>
      <c r="L19" s="43">
        <v>44753</v>
      </c>
      <c r="M19" s="38">
        <v>91605</v>
      </c>
      <c r="N19" s="43">
        <v>140284</v>
      </c>
      <c r="O19" s="39">
        <v>185967</v>
      </c>
      <c r="P19" s="43">
        <v>42457</v>
      </c>
      <c r="Q19" s="29">
        <v>86836</v>
      </c>
      <c r="R19" s="43">
        <v>133224</v>
      </c>
      <c r="S19" s="29">
        <v>177226</v>
      </c>
      <c r="T19" s="518"/>
    </row>
    <row r="20" spans="1:20">
      <c r="A20" s="32"/>
      <c r="B20" s="63" t="s">
        <v>21</v>
      </c>
      <c r="C20" s="8"/>
      <c r="D20" s="43">
        <v>10898</v>
      </c>
      <c r="E20" s="38">
        <v>22594</v>
      </c>
      <c r="F20" s="53">
        <v>34471</v>
      </c>
      <c r="G20" s="39">
        <v>46241</v>
      </c>
      <c r="H20" s="43">
        <v>10042</v>
      </c>
      <c r="I20" s="38">
        <v>20677</v>
      </c>
      <c r="J20" s="43">
        <v>31239</v>
      </c>
      <c r="K20" s="39">
        <v>41563</v>
      </c>
      <c r="L20" s="43">
        <v>8512</v>
      </c>
      <c r="M20" s="38">
        <v>18066</v>
      </c>
      <c r="N20" s="43">
        <v>27817</v>
      </c>
      <c r="O20" s="39">
        <v>36815</v>
      </c>
      <c r="P20" s="43">
        <v>7512</v>
      </c>
      <c r="Q20" s="29">
        <v>15576</v>
      </c>
      <c r="R20" s="43">
        <v>23782</v>
      </c>
      <c r="S20" s="29">
        <v>31728</v>
      </c>
      <c r="T20" s="518"/>
    </row>
    <row r="21" spans="1:20">
      <c r="A21" s="32"/>
      <c r="B21" s="63" t="s">
        <v>22</v>
      </c>
      <c r="C21" s="8"/>
      <c r="D21" s="43">
        <v>908</v>
      </c>
      <c r="E21" s="38">
        <v>2357</v>
      </c>
      <c r="F21" s="53">
        <v>4693</v>
      </c>
      <c r="G21" s="39">
        <v>5995</v>
      </c>
      <c r="H21" s="43">
        <v>835</v>
      </c>
      <c r="I21" s="38">
        <v>2251</v>
      </c>
      <c r="J21" s="43">
        <v>4121</v>
      </c>
      <c r="K21" s="39">
        <v>4959</v>
      </c>
      <c r="L21" s="43">
        <v>976</v>
      </c>
      <c r="M21" s="38">
        <v>1961</v>
      </c>
      <c r="N21" s="43">
        <v>3588</v>
      </c>
      <c r="O21" s="39">
        <v>4217</v>
      </c>
      <c r="P21" s="43">
        <v>614</v>
      </c>
      <c r="Q21" s="29">
        <v>1555</v>
      </c>
      <c r="R21" s="43">
        <v>2920</v>
      </c>
      <c r="S21" s="29">
        <v>3590</v>
      </c>
      <c r="T21" s="518"/>
    </row>
    <row r="22" spans="1:20">
      <c r="A22" s="32"/>
      <c r="B22" s="63" t="s">
        <v>23</v>
      </c>
      <c r="C22" s="8"/>
      <c r="D22" s="43">
        <v>11951</v>
      </c>
      <c r="E22" s="38">
        <v>24096</v>
      </c>
      <c r="F22" s="53">
        <v>37369</v>
      </c>
      <c r="G22" s="39">
        <v>50936</v>
      </c>
      <c r="H22" s="43">
        <v>13053</v>
      </c>
      <c r="I22" s="38">
        <v>26533</v>
      </c>
      <c r="J22" s="43">
        <v>40932</v>
      </c>
      <c r="K22" s="39">
        <v>56188</v>
      </c>
      <c r="L22" s="43">
        <v>13406</v>
      </c>
      <c r="M22" s="38">
        <v>27290</v>
      </c>
      <c r="N22" s="43">
        <v>42620</v>
      </c>
      <c r="O22" s="39">
        <v>57789</v>
      </c>
      <c r="P22" s="43">
        <v>14741</v>
      </c>
      <c r="Q22" s="29">
        <v>29840</v>
      </c>
      <c r="R22" s="43">
        <v>45961</v>
      </c>
      <c r="S22" s="29">
        <v>62146</v>
      </c>
      <c r="T22" s="518"/>
    </row>
    <row r="23" spans="1:20">
      <c r="A23" s="32"/>
      <c r="B23" s="63" t="s">
        <v>24</v>
      </c>
      <c r="C23" s="8"/>
      <c r="D23" s="43">
        <v>4759</v>
      </c>
      <c r="E23" s="38">
        <v>9403</v>
      </c>
      <c r="F23" s="53">
        <v>14616</v>
      </c>
      <c r="G23" s="39">
        <v>21169</v>
      </c>
      <c r="H23" s="43">
        <v>4052</v>
      </c>
      <c r="I23" s="38">
        <v>8850</v>
      </c>
      <c r="J23" s="43">
        <v>14260</v>
      </c>
      <c r="K23" s="39">
        <v>21320</v>
      </c>
      <c r="L23" s="43">
        <v>4421</v>
      </c>
      <c r="M23" s="38">
        <v>9254</v>
      </c>
      <c r="N23" s="43">
        <v>14734</v>
      </c>
      <c r="O23" s="39">
        <v>22691</v>
      </c>
      <c r="P23" s="43">
        <v>5266</v>
      </c>
      <c r="Q23" s="29">
        <v>10658</v>
      </c>
      <c r="R23" s="43">
        <v>16656</v>
      </c>
      <c r="S23" s="29">
        <v>25999</v>
      </c>
      <c r="T23" s="518"/>
    </row>
    <row r="24" spans="1:20">
      <c r="A24" s="45"/>
      <c r="B24" s="64" t="s">
        <v>25</v>
      </c>
      <c r="C24" s="47"/>
      <c r="D24" s="48">
        <v>1980</v>
      </c>
      <c r="E24" s="49">
        <v>4316</v>
      </c>
      <c r="F24" s="50">
        <v>6242</v>
      </c>
      <c r="G24" s="51">
        <v>10441</v>
      </c>
      <c r="H24" s="48">
        <v>2074</v>
      </c>
      <c r="I24" s="49">
        <v>4156</v>
      </c>
      <c r="J24" s="48">
        <v>6223</v>
      </c>
      <c r="K24" s="51">
        <v>9262</v>
      </c>
      <c r="L24" s="48">
        <v>2125</v>
      </c>
      <c r="M24" s="49">
        <v>4269</v>
      </c>
      <c r="N24" s="48">
        <v>5053</v>
      </c>
      <c r="O24" s="51">
        <v>7694</v>
      </c>
      <c r="P24" s="48">
        <v>1859</v>
      </c>
      <c r="Q24" s="49">
        <v>3782</v>
      </c>
      <c r="R24" s="48">
        <v>5626</v>
      </c>
      <c r="S24" s="49">
        <v>7829</v>
      </c>
      <c r="T24" s="518"/>
    </row>
    <row r="25" spans="1:20">
      <c r="A25" s="32"/>
      <c r="B25" s="56"/>
      <c r="C25" s="8"/>
      <c r="D25" s="43"/>
      <c r="E25" s="29"/>
      <c r="F25" s="40"/>
      <c r="G25" s="41"/>
      <c r="H25" s="43"/>
      <c r="I25" s="29"/>
      <c r="J25" s="43"/>
      <c r="K25" s="41"/>
      <c r="L25" s="43"/>
      <c r="M25" s="29"/>
      <c r="N25" s="43"/>
      <c r="O25" s="41"/>
      <c r="Q25" s="29"/>
      <c r="R25" s="54"/>
      <c r="S25" s="29"/>
      <c r="T25" s="518"/>
    </row>
    <row r="26" spans="1:20">
      <c r="A26" s="52"/>
      <c r="B26" s="65" t="s">
        <v>26</v>
      </c>
      <c r="C26" s="8"/>
      <c r="D26" s="61">
        <f t="shared" ref="D26:N26" si="2">+SUM(D19:D24)</f>
        <v>77711</v>
      </c>
      <c r="E26" s="66">
        <f t="shared" si="2"/>
        <v>159920</v>
      </c>
      <c r="F26" s="67">
        <f t="shared" si="2"/>
        <v>245350</v>
      </c>
      <c r="G26" s="68">
        <f t="shared" si="2"/>
        <v>331765</v>
      </c>
      <c r="H26" s="61">
        <f t="shared" si="2"/>
        <v>77041</v>
      </c>
      <c r="I26" s="66">
        <f t="shared" si="2"/>
        <v>158872</v>
      </c>
      <c r="J26" s="61">
        <f t="shared" si="2"/>
        <v>243068</v>
      </c>
      <c r="K26" s="68">
        <f t="shared" si="2"/>
        <v>325996</v>
      </c>
      <c r="L26" s="61">
        <f t="shared" si="2"/>
        <v>74193</v>
      </c>
      <c r="M26" s="66">
        <f t="shared" si="2"/>
        <v>152445</v>
      </c>
      <c r="N26" s="61">
        <f t="shared" si="2"/>
        <v>234096</v>
      </c>
      <c r="O26" s="68">
        <f>SUM(O19:O24)</f>
        <v>315173</v>
      </c>
      <c r="P26" s="61">
        <f>+SUM(P19:P24)</f>
        <v>72449</v>
      </c>
      <c r="Q26" s="66">
        <f>+SUM(Q19:Q24)</f>
        <v>148247</v>
      </c>
      <c r="R26" s="61">
        <f>SUM(R19:R24)</f>
        <v>228169</v>
      </c>
      <c r="S26" s="66">
        <f>+SUM(S19:S24)</f>
        <v>308518</v>
      </c>
      <c r="T26" s="518"/>
    </row>
    <row r="27" spans="1:20">
      <c r="A27" s="32"/>
      <c r="B27" s="24"/>
      <c r="C27" s="8"/>
      <c r="E27" s="38"/>
      <c r="F27" s="53"/>
      <c r="G27" s="39"/>
      <c r="I27" s="38"/>
      <c r="K27" s="39"/>
      <c r="M27" s="38"/>
      <c r="O27" s="39"/>
      <c r="Q27" s="29"/>
      <c r="R27" s="54"/>
      <c r="S27" s="29"/>
      <c r="T27" s="518"/>
    </row>
    <row r="28" spans="1:20">
      <c r="A28" s="52"/>
      <c r="B28" s="65" t="s">
        <v>27</v>
      </c>
      <c r="C28" s="8"/>
      <c r="D28" s="69">
        <v>10349</v>
      </c>
      <c r="E28" s="70">
        <v>20039</v>
      </c>
      <c r="F28" s="71">
        <v>30054</v>
      </c>
      <c r="G28" s="72">
        <v>41396</v>
      </c>
      <c r="H28" s="69">
        <v>11566</v>
      </c>
      <c r="I28" s="70">
        <v>21920</v>
      </c>
      <c r="J28" s="69">
        <v>30406</v>
      </c>
      <c r="K28" s="72">
        <v>43913</v>
      </c>
      <c r="L28" s="69">
        <v>10829</v>
      </c>
      <c r="M28" s="70">
        <v>21420</v>
      </c>
      <c r="N28" s="69">
        <v>32380</v>
      </c>
      <c r="O28" s="72">
        <v>44773</v>
      </c>
      <c r="P28" s="69">
        <v>10945</v>
      </c>
      <c r="Q28" s="70">
        <v>20243</v>
      </c>
      <c r="R28" s="69">
        <v>33274</v>
      </c>
      <c r="S28" s="70">
        <v>48547</v>
      </c>
      <c r="T28" s="518"/>
    </row>
    <row r="29" spans="1:20">
      <c r="A29" s="32"/>
      <c r="B29" s="24"/>
      <c r="C29" s="73"/>
      <c r="D29" s="69"/>
      <c r="E29" s="38"/>
      <c r="F29" s="53"/>
      <c r="G29" s="39"/>
      <c r="H29" s="69"/>
      <c r="I29" s="38"/>
      <c r="J29" s="69"/>
      <c r="K29" s="39"/>
      <c r="L29" s="69"/>
      <c r="M29" s="38"/>
      <c r="N29" s="69"/>
      <c r="O29" s="39"/>
      <c r="P29" s="69"/>
      <c r="Q29" s="29"/>
      <c r="R29" s="69"/>
      <c r="S29" s="29"/>
      <c r="T29" s="518"/>
    </row>
    <row r="30" spans="1:20">
      <c r="A30" s="74" t="s">
        <v>28</v>
      </c>
      <c r="B30" s="24"/>
      <c r="C30" s="73"/>
      <c r="D30" s="69">
        <f t="shared" ref="D30:N30" si="3">+D28+D26+D17</f>
        <v>162640</v>
      </c>
      <c r="E30" s="75">
        <f t="shared" si="3"/>
        <v>335756</v>
      </c>
      <c r="F30" s="76">
        <f t="shared" si="3"/>
        <v>502834</v>
      </c>
      <c r="G30" s="77">
        <f t="shared" si="3"/>
        <v>673056</v>
      </c>
      <c r="H30" s="69">
        <f t="shared" si="3"/>
        <v>159409</v>
      </c>
      <c r="I30" s="75">
        <f t="shared" si="3"/>
        <v>320504</v>
      </c>
      <c r="J30" s="69">
        <f t="shared" si="3"/>
        <v>480614</v>
      </c>
      <c r="K30" s="77">
        <f t="shared" si="3"/>
        <v>643989</v>
      </c>
      <c r="L30" s="69">
        <f t="shared" si="3"/>
        <v>147374</v>
      </c>
      <c r="M30" s="75">
        <f t="shared" si="3"/>
        <v>297834</v>
      </c>
      <c r="N30" s="69">
        <f t="shared" si="3"/>
        <v>452602</v>
      </c>
      <c r="O30" s="77">
        <f>O17+O26+O28</f>
        <v>609579</v>
      </c>
      <c r="P30" s="69">
        <f>+P28+P26+P17</f>
        <v>142507</v>
      </c>
      <c r="Q30" s="75">
        <f>+Q28+Q26+Q17</f>
        <v>286073</v>
      </c>
      <c r="R30" s="69">
        <f>+R28+R26+R17</f>
        <v>438193</v>
      </c>
      <c r="S30" s="75">
        <f>+S28+S26+S17</f>
        <v>597617</v>
      </c>
      <c r="T30" s="518"/>
    </row>
    <row r="31" spans="1:20">
      <c r="A31" s="32"/>
      <c r="B31" s="24"/>
      <c r="C31" s="73"/>
      <c r="D31" s="31"/>
      <c r="E31" s="29"/>
      <c r="F31" s="40"/>
      <c r="G31" s="41"/>
      <c r="H31" s="31"/>
      <c r="I31" s="29"/>
      <c r="J31" s="31"/>
      <c r="K31" s="41"/>
      <c r="L31" s="31"/>
      <c r="M31" s="29"/>
      <c r="N31" s="31"/>
      <c r="O31" s="41"/>
      <c r="P31" s="31"/>
      <c r="Q31" s="29"/>
      <c r="R31" s="31"/>
      <c r="S31" s="29"/>
      <c r="T31" s="518"/>
    </row>
    <row r="32" spans="1:20">
      <c r="A32" s="78"/>
      <c r="B32" s="63"/>
      <c r="C32" s="63" t="s">
        <v>29</v>
      </c>
      <c r="D32" s="31">
        <v>-19187</v>
      </c>
      <c r="E32" s="29">
        <v>-38557</v>
      </c>
      <c r="F32" s="40">
        <v>-58964</v>
      </c>
      <c r="G32" s="41">
        <v>-79076</v>
      </c>
      <c r="H32" s="31">
        <v>-17822</v>
      </c>
      <c r="I32" s="29">
        <v>-35239</v>
      </c>
      <c r="J32" s="31">
        <v>-53556</v>
      </c>
      <c r="K32" s="41">
        <v>-71583</v>
      </c>
      <c r="L32" s="31">
        <v>-15490</v>
      </c>
      <c r="M32" s="29">
        <v>-32170</v>
      </c>
      <c r="N32" s="31">
        <v>-49615</v>
      </c>
      <c r="O32" s="41">
        <v>-65247</v>
      </c>
      <c r="P32" s="31">
        <v>-14113</v>
      </c>
      <c r="Q32" s="29">
        <v>-29269</v>
      </c>
      <c r="R32" s="31">
        <v>-45255</v>
      </c>
      <c r="S32" s="29">
        <v>-60598</v>
      </c>
      <c r="T32" s="518"/>
    </row>
    <row r="33" spans="1:20">
      <c r="A33" s="78"/>
      <c r="B33" s="63"/>
      <c r="C33" s="63" t="s">
        <v>30</v>
      </c>
      <c r="D33" s="31">
        <v>-9749</v>
      </c>
      <c r="E33" s="29">
        <v>-18419</v>
      </c>
      <c r="F33" s="40">
        <v>-28049</v>
      </c>
      <c r="G33" s="41">
        <v>-45061</v>
      </c>
      <c r="H33" s="31">
        <v>-8563</v>
      </c>
      <c r="I33" s="29">
        <v>-17664</v>
      </c>
      <c r="J33" s="31">
        <v>-27587</v>
      </c>
      <c r="K33" s="41">
        <v>-44011</v>
      </c>
      <c r="L33" s="31">
        <v>-8944</v>
      </c>
      <c r="M33" s="29">
        <v>-17746</v>
      </c>
      <c r="N33" s="31">
        <v>-27056</v>
      </c>
      <c r="O33" s="41">
        <v>-41037</v>
      </c>
      <c r="P33" s="31">
        <v>-8480</v>
      </c>
      <c r="Q33" s="29">
        <v>-17766</v>
      </c>
      <c r="R33" s="31">
        <v>-28542</v>
      </c>
      <c r="S33" s="29">
        <v>-44595</v>
      </c>
      <c r="T33" s="518"/>
    </row>
    <row r="34" spans="1:20">
      <c r="A34" s="79"/>
      <c r="B34" s="63"/>
      <c r="C34" s="80" t="s">
        <v>31</v>
      </c>
      <c r="D34" s="81">
        <v>-10839</v>
      </c>
      <c r="E34" s="82">
        <v>-21128</v>
      </c>
      <c r="F34" s="42">
        <v>-31728</v>
      </c>
      <c r="G34" s="41">
        <v>-43421</v>
      </c>
      <c r="H34" s="83">
        <v>-12421</v>
      </c>
      <c r="I34" s="29">
        <v>-23360</v>
      </c>
      <c r="J34" s="43">
        <v>-32953</v>
      </c>
      <c r="K34" s="41">
        <v>-44982</v>
      </c>
      <c r="L34" s="81">
        <v>0</v>
      </c>
      <c r="M34" s="84">
        <v>0</v>
      </c>
      <c r="N34" s="85">
        <v>0</v>
      </c>
      <c r="O34" s="510">
        <v>0</v>
      </c>
      <c r="P34" s="83">
        <v>0</v>
      </c>
      <c r="Q34" s="29">
        <v>0</v>
      </c>
      <c r="R34" s="43">
        <v>0</v>
      </c>
      <c r="S34" s="29">
        <v>0</v>
      </c>
      <c r="T34" s="518"/>
    </row>
    <row r="35" spans="1:20">
      <c r="A35" s="79"/>
      <c r="B35" s="63"/>
      <c r="C35" s="80" t="s">
        <v>32</v>
      </c>
      <c r="D35" s="43">
        <v>0</v>
      </c>
      <c r="E35" s="86">
        <v>0</v>
      </c>
      <c r="F35" s="43">
        <v>0</v>
      </c>
      <c r="G35" s="41">
        <v>0</v>
      </c>
      <c r="H35" s="43">
        <v>0</v>
      </c>
      <c r="I35" s="86">
        <v>0</v>
      </c>
      <c r="J35" s="43">
        <v>0</v>
      </c>
      <c r="K35" s="41">
        <v>0</v>
      </c>
      <c r="L35" s="42">
        <v>-5234</v>
      </c>
      <c r="M35" s="87">
        <v>-9712</v>
      </c>
      <c r="N35" s="88">
        <v>-14930</v>
      </c>
      <c r="O35" s="510">
        <v>-21624</v>
      </c>
      <c r="P35" s="43">
        <v>-5896</v>
      </c>
      <c r="Q35" s="29">
        <v>-9938</v>
      </c>
      <c r="R35" s="43">
        <v>-17430</v>
      </c>
      <c r="S35" s="29">
        <v>-24890</v>
      </c>
      <c r="T35" s="518"/>
    </row>
    <row r="36" spans="1:20">
      <c r="A36" s="89"/>
      <c r="B36" s="64"/>
      <c r="C36" s="90" t="s">
        <v>33</v>
      </c>
      <c r="D36" s="48">
        <v>0</v>
      </c>
      <c r="E36" s="91">
        <v>0</v>
      </c>
      <c r="F36" s="48">
        <v>0</v>
      </c>
      <c r="G36" s="51">
        <v>0</v>
      </c>
      <c r="H36" s="48">
        <v>0</v>
      </c>
      <c r="I36" s="91">
        <v>0</v>
      </c>
      <c r="J36" s="48">
        <v>0</v>
      </c>
      <c r="K36" s="51">
        <v>0</v>
      </c>
      <c r="L36" s="92">
        <v>-7000</v>
      </c>
      <c r="M36" s="93">
        <v>-13825</v>
      </c>
      <c r="N36" s="94">
        <v>-20936</v>
      </c>
      <c r="O36" s="511">
        <v>-29519</v>
      </c>
      <c r="P36" s="48">
        <v>-6282</v>
      </c>
      <c r="Q36" s="49">
        <v>-12658</v>
      </c>
      <c r="R36" s="48">
        <v>-19925</v>
      </c>
      <c r="S36" s="49">
        <v>-30964</v>
      </c>
      <c r="T36" s="518"/>
    </row>
    <row r="37" spans="1:20">
      <c r="A37" s="79"/>
      <c r="B37" s="63" t="s">
        <v>34</v>
      </c>
      <c r="C37" s="63"/>
      <c r="D37" s="34">
        <f t="shared" ref="D37:K37" si="4">+SUM(D32:D34)</f>
        <v>-39775</v>
      </c>
      <c r="E37" s="95">
        <f t="shared" si="4"/>
        <v>-78104</v>
      </c>
      <c r="F37" s="34">
        <f t="shared" si="4"/>
        <v>-118741</v>
      </c>
      <c r="G37" s="41">
        <f t="shared" si="4"/>
        <v>-167558</v>
      </c>
      <c r="H37" s="31">
        <f t="shared" si="4"/>
        <v>-38806</v>
      </c>
      <c r="I37" s="29">
        <f t="shared" si="4"/>
        <v>-76263</v>
      </c>
      <c r="J37" s="31">
        <f t="shared" si="4"/>
        <v>-114096</v>
      </c>
      <c r="K37" s="41">
        <f t="shared" si="4"/>
        <v>-160576</v>
      </c>
      <c r="L37" s="31">
        <f>+SUM(L32:L36)</f>
        <v>-36668</v>
      </c>
      <c r="M37" s="29">
        <f t="shared" ref="M37:R37" si="5">+SUM(M32:M36)</f>
        <v>-73453</v>
      </c>
      <c r="N37" s="31">
        <f t="shared" si="5"/>
        <v>-112537</v>
      </c>
      <c r="O37" s="41">
        <f>+SUM(O32:O36)</f>
        <v>-157427</v>
      </c>
      <c r="P37" s="31">
        <f t="shared" si="5"/>
        <v>-34771</v>
      </c>
      <c r="Q37" s="29">
        <f t="shared" si="5"/>
        <v>-69631</v>
      </c>
      <c r="R37" s="31">
        <f t="shared" si="5"/>
        <v>-111152</v>
      </c>
      <c r="S37" s="29">
        <f>+SUM(S32:S36)</f>
        <v>-161047</v>
      </c>
      <c r="T37" s="518"/>
    </row>
    <row r="38" spans="1:20">
      <c r="A38" s="79"/>
      <c r="B38" s="63" t="s">
        <v>35</v>
      </c>
      <c r="C38" s="63"/>
      <c r="D38" s="31">
        <v>-23053</v>
      </c>
      <c r="E38" s="96">
        <v>-48531</v>
      </c>
      <c r="F38" s="31">
        <v>-72089</v>
      </c>
      <c r="G38" s="41">
        <v>-100320</v>
      </c>
      <c r="H38" s="31">
        <v>-23620</v>
      </c>
      <c r="I38" s="29">
        <v>-48242</v>
      </c>
      <c r="J38" s="31">
        <v>-68953</v>
      </c>
      <c r="K38" s="41">
        <v>-101918</v>
      </c>
      <c r="L38" s="31">
        <v>-23337</v>
      </c>
      <c r="M38" s="29">
        <v>-46400</v>
      </c>
      <c r="N38" s="31">
        <v>-67917</v>
      </c>
      <c r="O38" s="41">
        <v>-93884</v>
      </c>
      <c r="P38" s="31">
        <v>-22177</v>
      </c>
      <c r="Q38" s="29">
        <v>-43659</v>
      </c>
      <c r="R38" s="31">
        <v>-64347</v>
      </c>
      <c r="S38" s="29">
        <v>-91823</v>
      </c>
      <c r="T38" s="518"/>
    </row>
    <row r="39" spans="1:20">
      <c r="A39" s="79"/>
      <c r="B39" s="63" t="s">
        <v>36</v>
      </c>
      <c r="C39" s="63"/>
      <c r="D39" s="31">
        <v>-27953</v>
      </c>
      <c r="E39" s="96">
        <v>-55637</v>
      </c>
      <c r="F39" s="31">
        <v>-79184</v>
      </c>
      <c r="G39" s="41">
        <v>-106120</v>
      </c>
      <c r="H39" s="31">
        <v>-24786</v>
      </c>
      <c r="I39" s="29">
        <v>-50961</v>
      </c>
      <c r="J39" s="31">
        <v>-76337</v>
      </c>
      <c r="K39" s="41">
        <v>-101920</v>
      </c>
      <c r="L39" s="31">
        <v>-24140</v>
      </c>
      <c r="M39" s="29">
        <v>-49425</v>
      </c>
      <c r="N39" s="31">
        <v>-74228</v>
      </c>
      <c r="O39" s="41">
        <v>-100872</v>
      </c>
      <c r="P39" s="31">
        <v>-23994</v>
      </c>
      <c r="Q39" s="29">
        <v>-48018</v>
      </c>
      <c r="R39" s="31">
        <v>-72061</v>
      </c>
      <c r="S39" s="29">
        <v>-132915</v>
      </c>
      <c r="T39" s="518"/>
    </row>
    <row r="40" spans="1:20">
      <c r="A40" s="79"/>
      <c r="B40" s="63" t="s">
        <v>37</v>
      </c>
      <c r="C40" s="63"/>
      <c r="D40" s="31">
        <v>0</v>
      </c>
      <c r="E40" s="96">
        <v>0</v>
      </c>
      <c r="F40" s="31">
        <v>0</v>
      </c>
      <c r="G40" s="41">
        <v>0</v>
      </c>
      <c r="H40" s="31">
        <v>0</v>
      </c>
      <c r="I40" s="29">
        <v>0</v>
      </c>
      <c r="J40" s="31">
        <v>0</v>
      </c>
      <c r="K40" s="41">
        <v>0</v>
      </c>
      <c r="L40" s="31">
        <v>0</v>
      </c>
      <c r="M40" s="97">
        <v>0</v>
      </c>
      <c r="N40" s="31">
        <v>0</v>
      </c>
      <c r="O40" s="41">
        <v>-26970</v>
      </c>
      <c r="P40" s="31">
        <v>-6341</v>
      </c>
      <c r="Q40" s="29">
        <v>-12686</v>
      </c>
      <c r="R40" s="31">
        <v>-19006</v>
      </c>
      <c r="S40" s="29">
        <v>-25350</v>
      </c>
      <c r="T40" s="518"/>
    </row>
    <row r="41" spans="1:20">
      <c r="A41" s="89"/>
      <c r="B41" s="64" t="s">
        <v>38</v>
      </c>
      <c r="C41" s="90"/>
      <c r="D41" s="92">
        <v>-30877</v>
      </c>
      <c r="E41" s="98">
        <v>-64783</v>
      </c>
      <c r="F41" s="92">
        <v>-98156</v>
      </c>
      <c r="G41" s="51">
        <v>-136800</v>
      </c>
      <c r="H41" s="48">
        <v>-32413</v>
      </c>
      <c r="I41" s="49">
        <v>-64905</v>
      </c>
      <c r="J41" s="48">
        <v>-95306</v>
      </c>
      <c r="K41" s="51">
        <v>-132442</v>
      </c>
      <c r="L41" s="48">
        <v>-29911</v>
      </c>
      <c r="M41" s="99">
        <v>-59116</v>
      </c>
      <c r="N41" s="48">
        <f>-29911-29205-28457</f>
        <v>-87573</v>
      </c>
      <c r="O41" s="51">
        <f>+N41-34207</f>
        <v>-121780</v>
      </c>
      <c r="P41" s="48">
        <f>-28099</f>
        <v>-28099</v>
      </c>
      <c r="Q41" s="49">
        <v>-65566</v>
      </c>
      <c r="R41" s="48">
        <v>-98358</v>
      </c>
      <c r="S41" s="49">
        <v>-129707</v>
      </c>
      <c r="T41" s="518"/>
    </row>
    <row r="42" spans="1:20">
      <c r="A42" s="79"/>
      <c r="B42" s="63"/>
      <c r="C42" s="63"/>
      <c r="D42" s="31"/>
      <c r="E42" s="29"/>
      <c r="F42" s="40"/>
      <c r="G42" s="41"/>
      <c r="H42" s="31"/>
      <c r="I42" s="29"/>
      <c r="J42" s="31"/>
      <c r="K42" s="41"/>
      <c r="L42" s="31"/>
      <c r="M42" s="29"/>
      <c r="N42" s="31"/>
      <c r="O42" s="41"/>
      <c r="P42" s="31"/>
      <c r="Q42" s="29"/>
      <c r="R42" s="31"/>
      <c r="S42" s="29"/>
      <c r="T42" s="518"/>
    </row>
    <row r="43" spans="1:20">
      <c r="A43" s="74"/>
      <c r="B43" s="65" t="s">
        <v>39</v>
      </c>
      <c r="C43" s="63"/>
      <c r="D43" s="69">
        <f t="shared" ref="D43:S43" si="6">+SUM(D37:D41)</f>
        <v>-121658</v>
      </c>
      <c r="E43" s="70">
        <f t="shared" si="6"/>
        <v>-247055</v>
      </c>
      <c r="F43" s="71">
        <f t="shared" si="6"/>
        <v>-368170</v>
      </c>
      <c r="G43" s="72">
        <f t="shared" si="6"/>
        <v>-510798</v>
      </c>
      <c r="H43" s="69">
        <f t="shared" si="6"/>
        <v>-119625</v>
      </c>
      <c r="I43" s="70">
        <f t="shared" si="6"/>
        <v>-240371</v>
      </c>
      <c r="J43" s="69">
        <f t="shared" si="6"/>
        <v>-354692</v>
      </c>
      <c r="K43" s="72">
        <f t="shared" si="6"/>
        <v>-496856</v>
      </c>
      <c r="L43" s="69">
        <f t="shared" si="6"/>
        <v>-114056</v>
      </c>
      <c r="M43" s="70">
        <f t="shared" si="6"/>
        <v>-228394</v>
      </c>
      <c r="N43" s="69">
        <f t="shared" si="6"/>
        <v>-342255</v>
      </c>
      <c r="O43" s="72">
        <f t="shared" si="6"/>
        <v>-500933</v>
      </c>
      <c r="P43" s="69">
        <f t="shared" si="6"/>
        <v>-115382</v>
      </c>
      <c r="Q43" s="70">
        <f t="shared" si="6"/>
        <v>-239560</v>
      </c>
      <c r="R43" s="69">
        <f t="shared" si="6"/>
        <v>-364924</v>
      </c>
      <c r="S43" s="70">
        <f t="shared" si="6"/>
        <v>-540842</v>
      </c>
      <c r="T43" s="518"/>
    </row>
    <row r="44" spans="1:20">
      <c r="A44" s="74"/>
      <c r="B44" s="65"/>
      <c r="C44" s="63"/>
      <c r="D44" s="69"/>
      <c r="E44" s="70"/>
      <c r="F44" s="71"/>
      <c r="G44" s="72"/>
      <c r="H44" s="69"/>
      <c r="I44" s="70"/>
      <c r="J44" s="69"/>
      <c r="K44" s="72"/>
      <c r="L44" s="69"/>
      <c r="M44" s="70"/>
      <c r="N44" s="69"/>
      <c r="O44" s="72"/>
      <c r="P44" s="69"/>
      <c r="Q44" s="100"/>
      <c r="R44" s="69"/>
      <c r="S44" s="100"/>
      <c r="T44" s="518"/>
    </row>
    <row r="45" spans="1:20">
      <c r="A45" s="74"/>
      <c r="B45" s="101" t="s">
        <v>40</v>
      </c>
      <c r="C45" s="63"/>
      <c r="D45" s="69"/>
      <c r="E45" s="70"/>
      <c r="F45" s="71"/>
      <c r="G45" s="72"/>
      <c r="H45" s="69"/>
      <c r="I45" s="70"/>
      <c r="J45" s="69"/>
      <c r="K45" s="72"/>
      <c r="L45" s="69">
        <v>208</v>
      </c>
      <c r="M45" s="70">
        <v>641</v>
      </c>
      <c r="N45" s="69">
        <v>2367</v>
      </c>
      <c r="O45" s="72">
        <v>3448</v>
      </c>
      <c r="P45" s="69">
        <v>2127</v>
      </c>
      <c r="Q45" s="70">
        <v>3272</v>
      </c>
      <c r="R45" s="69">
        <v>4069</v>
      </c>
      <c r="S45" s="70">
        <v>6392</v>
      </c>
      <c r="T45" s="518"/>
    </row>
    <row r="46" spans="1:20">
      <c r="A46" s="102"/>
      <c r="B46" s="64"/>
      <c r="C46" s="64"/>
      <c r="D46" s="48"/>
      <c r="E46" s="49"/>
      <c r="F46" s="50"/>
      <c r="G46" s="51"/>
      <c r="H46" s="48"/>
      <c r="I46" s="49"/>
      <c r="J46" s="48"/>
      <c r="K46" s="51"/>
      <c r="L46" s="48"/>
      <c r="M46" s="49"/>
      <c r="N46" s="48"/>
      <c r="O46" s="103"/>
      <c r="P46" s="48"/>
      <c r="Q46" s="104"/>
      <c r="R46" s="48"/>
      <c r="S46" s="104"/>
      <c r="T46" s="518"/>
    </row>
    <row r="47" spans="1:20">
      <c r="A47" s="74" t="s">
        <v>41</v>
      </c>
      <c r="B47" s="63"/>
      <c r="C47" s="63"/>
      <c r="D47" s="105">
        <f t="shared" ref="D47:M47" si="7">+D30+D43+D45</f>
        <v>40982</v>
      </c>
      <c r="E47" s="75">
        <f t="shared" si="7"/>
        <v>88701</v>
      </c>
      <c r="F47" s="76">
        <f t="shared" si="7"/>
        <v>134664</v>
      </c>
      <c r="G47" s="77">
        <f t="shared" si="7"/>
        <v>162258</v>
      </c>
      <c r="H47" s="105">
        <f t="shared" si="7"/>
        <v>39784</v>
      </c>
      <c r="I47" s="75">
        <f t="shared" si="7"/>
        <v>80133</v>
      </c>
      <c r="J47" s="105">
        <f t="shared" si="7"/>
        <v>125922</v>
      </c>
      <c r="K47" s="77">
        <f t="shared" si="7"/>
        <v>147133</v>
      </c>
      <c r="L47" s="105">
        <f t="shared" si="7"/>
        <v>33526</v>
      </c>
      <c r="M47" s="106">
        <f t="shared" si="7"/>
        <v>70081</v>
      </c>
      <c r="N47" s="105">
        <f t="shared" ref="N47:S47" si="8">+N30+N43+N45</f>
        <v>112714</v>
      </c>
      <c r="O47" s="77">
        <f t="shared" si="8"/>
        <v>112094</v>
      </c>
      <c r="P47" s="105">
        <f t="shared" si="8"/>
        <v>29252</v>
      </c>
      <c r="Q47" s="70">
        <f t="shared" si="8"/>
        <v>49785</v>
      </c>
      <c r="R47" s="105">
        <f t="shared" si="8"/>
        <v>77338</v>
      </c>
      <c r="S47" s="75">
        <f t="shared" si="8"/>
        <v>63167</v>
      </c>
      <c r="T47" s="519"/>
    </row>
    <row r="48" spans="1:20">
      <c r="A48" s="78"/>
      <c r="B48" s="63"/>
      <c r="C48" s="63"/>
      <c r="D48" s="43"/>
      <c r="E48" s="29"/>
      <c r="F48" s="40"/>
      <c r="G48" s="41"/>
      <c r="H48" s="43"/>
      <c r="I48" s="29"/>
      <c r="J48" s="43"/>
      <c r="K48" s="41"/>
      <c r="L48" s="43"/>
      <c r="M48" s="29"/>
      <c r="N48" s="43"/>
      <c r="O48" s="41"/>
      <c r="P48" s="43"/>
      <c r="Q48" s="29"/>
      <c r="R48" s="43"/>
      <c r="S48" s="29"/>
      <c r="T48" s="518"/>
    </row>
    <row r="49" spans="1:20">
      <c r="A49" s="79"/>
      <c r="B49" s="63" t="s">
        <v>42</v>
      </c>
      <c r="C49" s="107"/>
      <c r="D49" s="43">
        <v>-7980</v>
      </c>
      <c r="E49" s="29">
        <v>-12461</v>
      </c>
      <c r="F49" s="40">
        <v>-20696</v>
      </c>
      <c r="G49" s="41">
        <v>-30308</v>
      </c>
      <c r="H49" s="43">
        <v>-9742</v>
      </c>
      <c r="I49" s="29">
        <v>-15262</v>
      </c>
      <c r="J49" s="43">
        <v>-25671</v>
      </c>
      <c r="K49" s="41">
        <v>-32813</v>
      </c>
      <c r="L49" s="43">
        <v>-8503</v>
      </c>
      <c r="M49" s="29">
        <v>-14286</v>
      </c>
      <c r="N49" s="43">
        <v>-21481</v>
      </c>
      <c r="O49" s="41">
        <v>-28113</v>
      </c>
      <c r="P49" s="43">
        <v>-8440</v>
      </c>
      <c r="Q49" s="29">
        <v>-16491</v>
      </c>
      <c r="R49" s="43">
        <v>-20678</v>
      </c>
      <c r="S49" s="29">
        <v>-32462</v>
      </c>
      <c r="T49" s="518"/>
    </row>
    <row r="50" spans="1:20">
      <c r="A50" s="79"/>
      <c r="B50" s="63"/>
      <c r="C50" s="63"/>
      <c r="D50" s="43"/>
      <c r="E50" s="29"/>
      <c r="F50" s="40"/>
      <c r="G50" s="41"/>
      <c r="H50" s="43"/>
      <c r="I50" s="29"/>
      <c r="J50" s="43"/>
      <c r="K50" s="41"/>
      <c r="L50" s="43"/>
      <c r="M50" s="29"/>
      <c r="N50" s="43"/>
      <c r="O50" s="41"/>
      <c r="P50" s="43"/>
      <c r="Q50" s="29"/>
      <c r="R50" s="43"/>
      <c r="S50" s="29"/>
      <c r="T50" s="518"/>
    </row>
    <row r="51" spans="1:20">
      <c r="A51" s="89"/>
      <c r="B51" s="64" t="s">
        <v>43</v>
      </c>
      <c r="C51" s="90"/>
      <c r="D51" s="48">
        <v>12</v>
      </c>
      <c r="E51" s="49">
        <v>545</v>
      </c>
      <c r="F51" s="50">
        <v>717</v>
      </c>
      <c r="G51" s="51">
        <v>1341</v>
      </c>
      <c r="H51" s="48">
        <v>-176</v>
      </c>
      <c r="I51" s="49">
        <v>-141</v>
      </c>
      <c r="J51" s="48">
        <v>-116</v>
      </c>
      <c r="K51" s="51">
        <v>-109</v>
      </c>
      <c r="L51" s="48">
        <v>-9</v>
      </c>
      <c r="M51" s="49">
        <v>-18</v>
      </c>
      <c r="N51" s="48">
        <v>-20</v>
      </c>
      <c r="O51" s="51">
        <v>-27</v>
      </c>
      <c r="P51" s="48">
        <v>-1</v>
      </c>
      <c r="Q51" s="49">
        <v>-1</v>
      </c>
      <c r="R51" s="48">
        <v>4</v>
      </c>
      <c r="S51" s="49">
        <v>12</v>
      </c>
      <c r="T51" s="518"/>
    </row>
    <row r="52" spans="1:20">
      <c r="A52" s="78"/>
      <c r="B52" s="63"/>
      <c r="C52" s="63"/>
      <c r="D52" s="43"/>
      <c r="E52" s="29"/>
      <c r="F52" s="40"/>
      <c r="G52" s="41"/>
      <c r="H52" s="43"/>
      <c r="I52" s="29"/>
      <c r="J52" s="43"/>
      <c r="K52" s="41"/>
      <c r="L52" s="43"/>
      <c r="M52" s="29"/>
      <c r="N52" s="43"/>
      <c r="O52" s="41"/>
      <c r="P52" s="43"/>
      <c r="Q52" s="29"/>
      <c r="R52" s="43"/>
      <c r="S52" s="29"/>
      <c r="T52" s="518"/>
    </row>
    <row r="53" spans="1:20">
      <c r="A53" s="74" t="s">
        <v>44</v>
      </c>
      <c r="B53" s="63"/>
      <c r="C53" s="63"/>
      <c r="D53" s="61">
        <f t="shared" ref="D53:S53" si="9">+D47+D49+D51</f>
        <v>33014</v>
      </c>
      <c r="E53" s="66">
        <f t="shared" si="9"/>
        <v>76785</v>
      </c>
      <c r="F53" s="67">
        <f t="shared" si="9"/>
        <v>114685</v>
      </c>
      <c r="G53" s="68">
        <f t="shared" si="9"/>
        <v>133291</v>
      </c>
      <c r="H53" s="61">
        <f t="shared" si="9"/>
        <v>29866</v>
      </c>
      <c r="I53" s="66">
        <f t="shared" si="9"/>
        <v>64730</v>
      </c>
      <c r="J53" s="61">
        <f t="shared" si="9"/>
        <v>100135</v>
      </c>
      <c r="K53" s="68">
        <f t="shared" si="9"/>
        <v>114211</v>
      </c>
      <c r="L53" s="61">
        <f t="shared" si="9"/>
        <v>25014</v>
      </c>
      <c r="M53" s="66">
        <f t="shared" si="9"/>
        <v>55777</v>
      </c>
      <c r="N53" s="61">
        <f t="shared" si="9"/>
        <v>91213</v>
      </c>
      <c r="O53" s="68">
        <f t="shared" si="9"/>
        <v>83954</v>
      </c>
      <c r="P53" s="61">
        <f t="shared" si="9"/>
        <v>20811</v>
      </c>
      <c r="Q53" s="66">
        <f t="shared" si="9"/>
        <v>33293</v>
      </c>
      <c r="R53" s="61">
        <f t="shared" si="9"/>
        <v>56664</v>
      </c>
      <c r="S53" s="66">
        <f t="shared" si="9"/>
        <v>30717</v>
      </c>
      <c r="T53" s="519"/>
    </row>
    <row r="54" spans="1:20">
      <c r="A54" s="78"/>
      <c r="B54" s="63"/>
      <c r="C54" s="63"/>
      <c r="D54" s="43"/>
      <c r="E54" s="29"/>
      <c r="F54" s="40"/>
      <c r="G54" s="41"/>
      <c r="H54" s="43"/>
      <c r="I54" s="29"/>
      <c r="J54" s="43"/>
      <c r="K54" s="41"/>
      <c r="L54" s="43"/>
      <c r="M54" s="29"/>
      <c r="N54" s="43"/>
      <c r="O54" s="41"/>
      <c r="P54" s="43"/>
      <c r="Q54" s="29"/>
      <c r="R54" s="43"/>
      <c r="S54" s="29"/>
      <c r="T54" s="518"/>
    </row>
    <row r="55" spans="1:20">
      <c r="A55" s="89"/>
      <c r="B55" s="64" t="s">
        <v>45</v>
      </c>
      <c r="C55" s="90"/>
      <c r="D55" s="48">
        <v>-7426</v>
      </c>
      <c r="E55" s="49">
        <v>-16885</v>
      </c>
      <c r="F55" s="50">
        <v>-24020</v>
      </c>
      <c r="G55" s="51">
        <v>-27698</v>
      </c>
      <c r="H55" s="48">
        <v>-5463</v>
      </c>
      <c r="I55" s="49">
        <v>-11430</v>
      </c>
      <c r="J55" s="48">
        <v>-19684</v>
      </c>
      <c r="K55" s="51">
        <v>-20958</v>
      </c>
      <c r="L55" s="48">
        <v>-5750</v>
      </c>
      <c r="M55" s="49">
        <v>-16902</v>
      </c>
      <c r="N55" s="48">
        <v>-23554</v>
      </c>
      <c r="O55" s="51">
        <v>-6583</v>
      </c>
      <c r="P55" s="48">
        <v>-2944</v>
      </c>
      <c r="Q55" s="49">
        <v>-8100</v>
      </c>
      <c r="R55" s="48">
        <v>-14810</v>
      </c>
      <c r="S55" s="49">
        <v>-27538</v>
      </c>
      <c r="T55" s="518"/>
    </row>
    <row r="56" spans="1:20">
      <c r="A56" s="78"/>
      <c r="B56" s="63"/>
      <c r="C56" s="63"/>
      <c r="D56" s="43"/>
      <c r="E56" s="29"/>
      <c r="F56" s="40"/>
      <c r="G56" s="41"/>
      <c r="H56" s="43"/>
      <c r="I56" s="29"/>
      <c r="J56" s="43"/>
      <c r="K56" s="41"/>
      <c r="L56" s="43"/>
      <c r="M56" s="29"/>
      <c r="N56" s="43"/>
      <c r="O56" s="41"/>
      <c r="P56" s="43"/>
      <c r="Q56" s="29"/>
      <c r="R56" s="43"/>
      <c r="S56" s="29"/>
      <c r="T56" s="518"/>
    </row>
    <row r="57" spans="1:20" s="62" customFormat="1">
      <c r="A57" s="74" t="s">
        <v>46</v>
      </c>
      <c r="B57" s="65"/>
      <c r="C57" s="65"/>
      <c r="D57" s="105">
        <f t="shared" ref="D57:Q57" si="10">+D53+D55</f>
        <v>25588</v>
      </c>
      <c r="E57" s="59">
        <f t="shared" si="10"/>
        <v>59900</v>
      </c>
      <c r="F57" s="58">
        <f t="shared" si="10"/>
        <v>90665</v>
      </c>
      <c r="G57" s="60">
        <f t="shared" si="10"/>
        <v>105593</v>
      </c>
      <c r="H57" s="105">
        <f t="shared" si="10"/>
        <v>24403</v>
      </c>
      <c r="I57" s="59">
        <f t="shared" si="10"/>
        <v>53300</v>
      </c>
      <c r="J57" s="105">
        <f t="shared" si="10"/>
        <v>80451</v>
      </c>
      <c r="K57" s="60">
        <f t="shared" si="10"/>
        <v>93253</v>
      </c>
      <c r="L57" s="105">
        <f t="shared" si="10"/>
        <v>19264</v>
      </c>
      <c r="M57" s="59">
        <f t="shared" si="10"/>
        <v>38875</v>
      </c>
      <c r="N57" s="105">
        <f t="shared" si="10"/>
        <v>67659</v>
      </c>
      <c r="O57" s="60">
        <f t="shared" si="10"/>
        <v>77371</v>
      </c>
      <c r="P57" s="105">
        <f t="shared" si="10"/>
        <v>17867</v>
      </c>
      <c r="Q57" s="70">
        <f t="shared" si="10"/>
        <v>25193</v>
      </c>
      <c r="R57" s="105">
        <f>+R55+R53</f>
        <v>41854</v>
      </c>
      <c r="S57" s="70">
        <f>+S55+S53</f>
        <v>3179</v>
      </c>
      <c r="T57" s="518"/>
    </row>
    <row r="58" spans="1:20" ht="5.25" customHeight="1">
      <c r="A58" s="78"/>
      <c r="B58" s="63"/>
      <c r="C58" s="63"/>
      <c r="D58" s="43"/>
      <c r="E58" s="38"/>
      <c r="F58" s="53"/>
      <c r="G58" s="39"/>
      <c r="H58" s="43"/>
      <c r="I58" s="38"/>
      <c r="J58" s="43"/>
      <c r="K58" s="39"/>
      <c r="L58" s="43"/>
      <c r="M58" s="38"/>
      <c r="N58" s="43"/>
      <c r="O58" s="39"/>
      <c r="P58" s="43"/>
      <c r="Q58" s="29"/>
      <c r="R58" s="43"/>
      <c r="S58" s="29"/>
      <c r="T58" s="518"/>
    </row>
    <row r="59" spans="1:20">
      <c r="A59" s="78" t="s">
        <v>47</v>
      </c>
      <c r="B59" s="63"/>
      <c r="C59" s="63"/>
      <c r="D59" s="43"/>
      <c r="E59" s="38"/>
      <c r="F59" s="53"/>
      <c r="G59" s="39"/>
      <c r="H59" s="43"/>
      <c r="I59" s="38"/>
      <c r="J59" s="43"/>
      <c r="K59" s="39"/>
      <c r="L59" s="43"/>
      <c r="M59" s="38"/>
      <c r="N59" s="43"/>
      <c r="O59" s="39"/>
      <c r="P59" s="43"/>
      <c r="Q59" s="29"/>
      <c r="R59" s="43"/>
      <c r="S59" s="29"/>
      <c r="T59" s="518"/>
    </row>
    <row r="60" spans="1:20" s="62" customFormat="1">
      <c r="A60" s="74" t="s">
        <v>48</v>
      </c>
      <c r="B60" s="65"/>
      <c r="C60" s="65"/>
      <c r="D60" s="105">
        <v>22172</v>
      </c>
      <c r="E60" s="75">
        <v>53669</v>
      </c>
      <c r="F60" s="76">
        <v>80381</v>
      </c>
      <c r="G60" s="77">
        <v>93008</v>
      </c>
      <c r="H60" s="105">
        <v>21540</v>
      </c>
      <c r="I60" s="75">
        <v>44672</v>
      </c>
      <c r="J60" s="105">
        <v>67435</v>
      </c>
      <c r="K60" s="77">
        <v>77618</v>
      </c>
      <c r="L60" s="105">
        <v>16446</v>
      </c>
      <c r="M60" s="75">
        <v>32389</v>
      </c>
      <c r="N60" s="105">
        <v>56895</v>
      </c>
      <c r="O60" s="77">
        <v>64378</v>
      </c>
      <c r="P60" s="105">
        <v>15167</v>
      </c>
      <c r="Q60" s="70">
        <v>19529</v>
      </c>
      <c r="R60" s="105">
        <v>32866</v>
      </c>
      <c r="S60" s="70">
        <v>-7457</v>
      </c>
      <c r="T60" s="518"/>
    </row>
    <row r="61" spans="1:20">
      <c r="A61" s="78" t="s">
        <v>49</v>
      </c>
      <c r="B61" s="107"/>
      <c r="C61" s="63"/>
      <c r="D61" s="48">
        <v>3416</v>
      </c>
      <c r="E61" s="49">
        <v>6231</v>
      </c>
      <c r="F61" s="50">
        <v>10284</v>
      </c>
      <c r="G61" s="51">
        <v>12585</v>
      </c>
      <c r="H61" s="48">
        <v>2863</v>
      </c>
      <c r="I61" s="49">
        <v>8628</v>
      </c>
      <c r="J61" s="48">
        <v>13016</v>
      </c>
      <c r="K61" s="51">
        <v>15635</v>
      </c>
      <c r="L61" s="48">
        <v>2818</v>
      </c>
      <c r="M61" s="49">
        <v>6486</v>
      </c>
      <c r="N61" s="48">
        <v>10764</v>
      </c>
      <c r="O61" s="51">
        <v>12993</v>
      </c>
      <c r="P61" s="48">
        <v>2700</v>
      </c>
      <c r="Q61" s="49">
        <v>5664</v>
      </c>
      <c r="R61" s="48">
        <v>8988</v>
      </c>
      <c r="S61" s="49">
        <v>10636</v>
      </c>
      <c r="T61" s="518"/>
    </row>
    <row r="62" spans="1:20" ht="13.5" thickBot="1">
      <c r="A62" s="108"/>
      <c r="B62" s="109"/>
      <c r="C62" s="110"/>
      <c r="D62" s="111">
        <f t="shared" ref="D62:L62" si="11">+D60+D61</f>
        <v>25588</v>
      </c>
      <c r="E62" s="112">
        <f t="shared" si="11"/>
        <v>59900</v>
      </c>
      <c r="F62" s="113">
        <f t="shared" si="11"/>
        <v>90665</v>
      </c>
      <c r="G62" s="114">
        <f t="shared" si="11"/>
        <v>105593</v>
      </c>
      <c r="H62" s="111">
        <f t="shared" si="11"/>
        <v>24403</v>
      </c>
      <c r="I62" s="112">
        <f t="shared" si="11"/>
        <v>53300</v>
      </c>
      <c r="J62" s="111">
        <f t="shared" si="11"/>
        <v>80451</v>
      </c>
      <c r="K62" s="114">
        <f t="shared" si="11"/>
        <v>93253</v>
      </c>
      <c r="L62" s="111">
        <f t="shared" si="11"/>
        <v>19264</v>
      </c>
      <c r="M62" s="112">
        <f>+M60+M61</f>
        <v>38875</v>
      </c>
      <c r="N62" s="111">
        <f>+N60+N61</f>
        <v>67659</v>
      </c>
      <c r="O62" s="114">
        <f>SUM(O60:O61)</f>
        <v>77371</v>
      </c>
      <c r="P62" s="111">
        <f>+P60+P61</f>
        <v>17867</v>
      </c>
      <c r="Q62" s="115">
        <f>+Q60+Q61</f>
        <v>25193</v>
      </c>
      <c r="R62" s="111">
        <f>SUM(R60:R61)</f>
        <v>41854</v>
      </c>
      <c r="S62" s="115">
        <f>SUM(S60:S61)</f>
        <v>3179</v>
      </c>
      <c r="T62" s="518"/>
    </row>
    <row r="63" spans="1:20" ht="13.5" thickTop="1">
      <c r="A63" s="116"/>
      <c r="B63" s="24"/>
      <c r="C63" s="8"/>
      <c r="D63" s="43"/>
      <c r="E63" s="38"/>
      <c r="F63" s="53"/>
      <c r="G63" s="39"/>
      <c r="H63" s="43"/>
      <c r="I63" s="38"/>
      <c r="J63" s="43"/>
      <c r="K63" s="39"/>
      <c r="L63" s="43"/>
      <c r="M63" s="38"/>
      <c r="N63" s="43"/>
      <c r="O63" s="39"/>
      <c r="P63" s="43"/>
      <c r="Q63" s="29"/>
      <c r="R63" s="43"/>
      <c r="S63" s="29"/>
      <c r="T63" s="518"/>
    </row>
    <row r="64" spans="1:20">
      <c r="A64" s="116" t="s">
        <v>50</v>
      </c>
      <c r="B64" s="24"/>
      <c r="C64" s="8"/>
      <c r="D64" s="43"/>
      <c r="E64" s="38"/>
      <c r="F64" s="53"/>
      <c r="G64" s="39"/>
      <c r="H64" s="43"/>
      <c r="I64" s="38"/>
      <c r="J64" s="117"/>
      <c r="K64" s="118"/>
      <c r="L64" s="117">
        <v>15.79</v>
      </c>
      <c r="M64" s="119">
        <v>31.11</v>
      </c>
      <c r="N64" s="117">
        <v>54.64</v>
      </c>
      <c r="O64" s="118">
        <v>61.83</v>
      </c>
      <c r="P64" s="117">
        <v>14.55</v>
      </c>
      <c r="Q64" s="120">
        <v>18.739999999999998</v>
      </c>
      <c r="R64" s="117">
        <v>31.53</v>
      </c>
      <c r="S64" s="120">
        <v>-7.15</v>
      </c>
      <c r="T64" s="518"/>
    </row>
    <row r="65" spans="1:20">
      <c r="A65" s="116"/>
      <c r="B65" s="24"/>
      <c r="C65" s="8"/>
      <c r="D65" s="43"/>
      <c r="E65" s="38"/>
      <c r="F65" s="53"/>
      <c r="G65" s="39"/>
      <c r="H65" s="43"/>
      <c r="I65" s="38"/>
      <c r="J65" s="43"/>
      <c r="K65" s="39"/>
      <c r="L65" s="43"/>
      <c r="M65" s="38"/>
      <c r="N65" s="43"/>
      <c r="O65" s="39"/>
      <c r="P65" s="43"/>
      <c r="Q65" s="29"/>
      <c r="R65" s="43"/>
      <c r="S65" s="29"/>
      <c r="T65" s="518"/>
    </row>
    <row r="66" spans="1:20">
      <c r="A66" s="121" t="s">
        <v>51</v>
      </c>
      <c r="B66" s="122"/>
      <c r="C66" s="123"/>
      <c r="D66" s="40">
        <f>+D47-D39</f>
        <v>68935</v>
      </c>
      <c r="E66" s="29">
        <f>+E47-E39</f>
        <v>144338</v>
      </c>
      <c r="F66" s="40">
        <f>+F47-F39</f>
        <v>213848</v>
      </c>
      <c r="G66" s="41">
        <f>+G47-G39</f>
        <v>268378</v>
      </c>
      <c r="H66" s="40">
        <f t="shared" ref="H66:N66" si="12">+H47-H39</f>
        <v>64570</v>
      </c>
      <c r="I66" s="29">
        <f t="shared" si="12"/>
        <v>131094</v>
      </c>
      <c r="J66" s="40">
        <f t="shared" si="12"/>
        <v>202259</v>
      </c>
      <c r="K66" s="41">
        <f t="shared" si="12"/>
        <v>249053</v>
      </c>
      <c r="L66" s="40">
        <f t="shared" si="12"/>
        <v>57666</v>
      </c>
      <c r="M66" s="29">
        <f t="shared" si="12"/>
        <v>119506</v>
      </c>
      <c r="N66" s="40">
        <f t="shared" si="12"/>
        <v>186942</v>
      </c>
      <c r="O66" s="41">
        <f>+O47-O39</f>
        <v>212966</v>
      </c>
      <c r="P66" s="40">
        <f>+P47-P39</f>
        <v>53246</v>
      </c>
      <c r="Q66" s="29">
        <f>+Q47-Q39</f>
        <v>97803</v>
      </c>
      <c r="R66" s="40">
        <f t="shared" ref="R66" si="13">+R47-R39</f>
        <v>149399</v>
      </c>
      <c r="S66" s="29">
        <f>+S47-S39</f>
        <v>196082</v>
      </c>
      <c r="T66" s="518"/>
    </row>
    <row r="67" spans="1:20">
      <c r="A67" s="124" t="s">
        <v>52</v>
      </c>
      <c r="B67" s="125"/>
      <c r="C67" s="19"/>
      <c r="D67" s="126">
        <f t="shared" ref="D67:R67" si="14">+D66/D30</f>
        <v>0.4238502213477619</v>
      </c>
      <c r="E67" s="127">
        <f t="shared" si="14"/>
        <v>0.42988956265859729</v>
      </c>
      <c r="F67" s="126">
        <f t="shared" si="14"/>
        <v>0.42528548188865511</v>
      </c>
      <c r="G67" s="128">
        <f t="shared" si="14"/>
        <v>0.39874542385774736</v>
      </c>
      <c r="H67" s="126">
        <f t="shared" si="14"/>
        <v>0.40505868551963814</v>
      </c>
      <c r="I67" s="127">
        <f t="shared" si="14"/>
        <v>0.4090245363552405</v>
      </c>
      <c r="J67" s="126">
        <f t="shared" si="14"/>
        <v>0.42083459907534942</v>
      </c>
      <c r="K67" s="128">
        <f t="shared" si="14"/>
        <v>0.38673486658933615</v>
      </c>
      <c r="L67" s="126">
        <f t="shared" si="14"/>
        <v>0.39129018687149703</v>
      </c>
      <c r="M67" s="127">
        <f t="shared" si="14"/>
        <v>0.40125036093931521</v>
      </c>
      <c r="N67" s="126">
        <f t="shared" si="14"/>
        <v>0.41303838692714573</v>
      </c>
      <c r="O67" s="128">
        <f t="shared" si="14"/>
        <v>0.34936570977674758</v>
      </c>
      <c r="P67" s="126">
        <f t="shared" si="14"/>
        <v>0.37363778621401056</v>
      </c>
      <c r="Q67" s="129">
        <f t="shared" si="14"/>
        <v>0.34188126806794072</v>
      </c>
      <c r="R67" s="126">
        <f t="shared" si="14"/>
        <v>0.34094337426659027</v>
      </c>
      <c r="S67" s="129">
        <f>+S66/S30</f>
        <v>0.32810646283489259</v>
      </c>
      <c r="T67" s="518"/>
    </row>
    <row r="68" spans="1:20">
      <c r="A68" s="130"/>
      <c r="D68" s="25"/>
      <c r="H68" s="25"/>
      <c r="J68" s="25"/>
      <c r="L68" s="25"/>
      <c r="N68" s="25"/>
      <c r="P68" s="25"/>
      <c r="R68" s="25"/>
    </row>
    <row r="69" spans="1:20">
      <c r="A69" s="130"/>
      <c r="D69" s="25"/>
      <c r="G69" s="43"/>
      <c r="H69" s="25"/>
      <c r="J69" s="25"/>
      <c r="L69" s="25"/>
      <c r="N69" s="25"/>
      <c r="P69" s="25"/>
      <c r="R69" s="25"/>
    </row>
    <row r="70" spans="1:20">
      <c r="A70" s="130"/>
      <c r="B70" s="130"/>
      <c r="C70" s="130"/>
      <c r="D70" s="25"/>
      <c r="H70" s="25"/>
      <c r="J70" s="25"/>
      <c r="L70" s="31"/>
      <c r="N70" s="25"/>
      <c r="P70" s="25"/>
      <c r="R70" s="25"/>
    </row>
    <row r="71" spans="1:20">
      <c r="C71" s="130"/>
      <c r="D71" s="25"/>
      <c r="H71" s="25"/>
      <c r="J71" s="25"/>
      <c r="L71" s="25"/>
      <c r="N71" s="25"/>
      <c r="P71" s="25"/>
      <c r="R71" s="25"/>
    </row>
    <row r="72" spans="1:20">
      <c r="C72" s="131"/>
      <c r="D72" s="25"/>
      <c r="H72" s="25"/>
      <c r="J72" s="25"/>
      <c r="L72" s="25"/>
      <c r="N72" s="25"/>
      <c r="P72" s="25"/>
      <c r="R72" s="25"/>
    </row>
    <row r="73" spans="1:20">
      <c r="C73" s="131"/>
      <c r="D73" s="25"/>
      <c r="H73" s="25"/>
      <c r="J73" s="25"/>
      <c r="L73" s="25"/>
      <c r="N73" s="25"/>
      <c r="P73" s="25"/>
      <c r="R73" s="25"/>
    </row>
    <row r="74" spans="1:20">
      <c r="C74" s="131"/>
      <c r="D74" s="25"/>
      <c r="H74" s="25"/>
      <c r="J74" s="25"/>
      <c r="L74" s="25"/>
      <c r="N74" s="25"/>
      <c r="P74" s="25"/>
      <c r="R74" s="25"/>
    </row>
    <row r="75" spans="1:20">
      <c r="C75" s="131"/>
      <c r="D75" s="25"/>
      <c r="H75" s="25"/>
      <c r="J75" s="25"/>
      <c r="L75" s="25"/>
      <c r="N75" s="25"/>
      <c r="P75" s="25"/>
      <c r="R75" s="25"/>
    </row>
    <row r="76" spans="1:20">
      <c r="C76" s="131"/>
      <c r="D76" s="25"/>
      <c r="H76" s="25"/>
      <c r="J76" s="25"/>
      <c r="L76" s="25"/>
      <c r="N76" s="25"/>
      <c r="P76" s="25"/>
      <c r="R76" s="25"/>
    </row>
    <row r="77" spans="1:20">
      <c r="C77" s="131"/>
      <c r="D77" s="25"/>
      <c r="H77" s="25"/>
      <c r="J77" s="25"/>
      <c r="L77" s="25"/>
      <c r="N77" s="25"/>
      <c r="P77" s="25"/>
      <c r="R77" s="31"/>
    </row>
    <row r="78" spans="1:20">
      <c r="C78" s="131"/>
      <c r="D78" s="25"/>
      <c r="H78" s="25"/>
      <c r="J78" s="25"/>
      <c r="L78" s="25"/>
      <c r="N78" s="25"/>
      <c r="P78" s="25"/>
      <c r="R78" s="31"/>
    </row>
    <row r="79" spans="1:20">
      <c r="C79" s="131"/>
      <c r="D79" s="25"/>
      <c r="H79" s="25"/>
      <c r="J79" s="25"/>
      <c r="L79" s="25"/>
      <c r="N79" s="25"/>
      <c r="P79" s="25"/>
      <c r="R79" s="31"/>
    </row>
    <row r="80" spans="1:20">
      <c r="C80" s="131"/>
      <c r="D80" s="25"/>
      <c r="H80" s="25"/>
      <c r="J80" s="25"/>
      <c r="L80" s="25"/>
      <c r="N80" s="25"/>
      <c r="P80" s="25"/>
    </row>
    <row r="81" spans="3:16">
      <c r="C81" s="131"/>
      <c r="D81" s="25"/>
      <c r="H81" s="25"/>
      <c r="J81" s="25"/>
      <c r="L81" s="25"/>
      <c r="N81" s="25"/>
      <c r="P81" s="25"/>
    </row>
    <row r="82" spans="3:16">
      <c r="C82" s="131"/>
      <c r="D82" s="25"/>
      <c r="H82" s="25"/>
      <c r="J82" s="25"/>
      <c r="L82" s="25"/>
      <c r="N82" s="25"/>
      <c r="P82" s="25"/>
    </row>
    <row r="83" spans="3:16">
      <c r="C83" s="131"/>
      <c r="D83" s="25"/>
      <c r="H83" s="25"/>
      <c r="J83" s="25"/>
      <c r="L83" s="25"/>
      <c r="N83" s="25"/>
      <c r="P83" s="25"/>
    </row>
    <row r="84" spans="3:16">
      <c r="C84" s="131"/>
      <c r="D84" s="25"/>
      <c r="H84" s="25"/>
      <c r="J84" s="25"/>
      <c r="L84" s="25"/>
      <c r="N84" s="25"/>
      <c r="P84" s="25"/>
    </row>
    <row r="85" spans="3:16">
      <c r="C85" s="131"/>
      <c r="D85" s="25"/>
      <c r="H85" s="25"/>
      <c r="J85" s="25"/>
      <c r="L85" s="25"/>
      <c r="N85" s="25"/>
      <c r="P85" s="25"/>
    </row>
    <row r="86" spans="3:16">
      <c r="C86" s="131"/>
      <c r="D86" s="25"/>
      <c r="H86" s="25"/>
      <c r="J86" s="25"/>
      <c r="L86" s="25"/>
      <c r="N86" s="25"/>
      <c r="P86" s="25"/>
    </row>
    <row r="87" spans="3:16">
      <c r="C87" s="131"/>
      <c r="D87" s="25"/>
      <c r="H87" s="25"/>
      <c r="J87" s="25"/>
      <c r="L87" s="25"/>
      <c r="N87" s="25"/>
      <c r="P87" s="25"/>
    </row>
    <row r="88" spans="3:16">
      <c r="C88" s="131"/>
      <c r="D88" s="25"/>
      <c r="H88" s="25"/>
      <c r="J88" s="25"/>
      <c r="L88" s="25"/>
      <c r="N88" s="25"/>
      <c r="P88" s="25"/>
    </row>
    <row r="89" spans="3:16">
      <c r="C89" s="131"/>
      <c r="D89" s="25"/>
      <c r="H89" s="25"/>
      <c r="J89" s="25"/>
      <c r="L89" s="25"/>
      <c r="N89" s="25"/>
      <c r="P89" s="25"/>
    </row>
    <row r="90" spans="3:16">
      <c r="C90" s="131"/>
      <c r="D90" s="25"/>
      <c r="H90" s="25"/>
      <c r="J90" s="25"/>
      <c r="L90" s="25"/>
      <c r="N90" s="25"/>
      <c r="P90" s="25"/>
    </row>
    <row r="91" spans="3:16">
      <c r="C91" s="131"/>
      <c r="D91" s="25"/>
      <c r="H91" s="25"/>
      <c r="J91" s="25"/>
      <c r="L91" s="25"/>
      <c r="N91" s="25"/>
      <c r="P91" s="25"/>
    </row>
    <row r="92" spans="3:16">
      <c r="C92" s="131"/>
      <c r="D92" s="25"/>
      <c r="H92" s="25"/>
      <c r="J92" s="25"/>
      <c r="L92" s="25"/>
      <c r="N92" s="25"/>
      <c r="P92" s="25"/>
    </row>
    <row r="93" spans="3:16">
      <c r="C93" s="131"/>
      <c r="D93" s="25"/>
      <c r="H93" s="25"/>
      <c r="J93" s="25"/>
      <c r="L93" s="25"/>
      <c r="N93" s="25"/>
      <c r="P93" s="25"/>
    </row>
    <row r="94" spans="3:16">
      <c r="C94" s="131"/>
      <c r="D94" s="25"/>
      <c r="H94" s="25"/>
      <c r="J94" s="25"/>
      <c r="L94" s="25"/>
      <c r="N94" s="25"/>
      <c r="P94" s="25"/>
    </row>
    <row r="95" spans="3:16">
      <c r="C95" s="131"/>
      <c r="D95" s="25"/>
      <c r="H95" s="25"/>
      <c r="J95" s="25"/>
      <c r="L95" s="25"/>
      <c r="N95" s="25"/>
      <c r="P95" s="25"/>
    </row>
    <row r="96" spans="3:16">
      <c r="C96" s="131"/>
      <c r="D96" s="25"/>
      <c r="H96" s="25"/>
      <c r="J96" s="25"/>
      <c r="L96" s="25"/>
      <c r="N96" s="25"/>
      <c r="P96" s="25"/>
    </row>
    <row r="97" spans="3:16">
      <c r="C97" s="131"/>
      <c r="D97" s="25"/>
      <c r="H97" s="25"/>
      <c r="J97" s="25"/>
      <c r="L97" s="25"/>
      <c r="N97" s="25"/>
      <c r="P97" s="25"/>
    </row>
    <row r="98" spans="3:16">
      <c r="C98" s="131"/>
      <c r="D98" s="25"/>
      <c r="H98" s="25"/>
      <c r="J98" s="25"/>
      <c r="L98" s="25"/>
      <c r="N98" s="25"/>
      <c r="P98" s="25"/>
    </row>
    <row r="99" spans="3:16">
      <c r="C99" s="131"/>
      <c r="D99" s="25"/>
      <c r="H99" s="25"/>
      <c r="J99" s="25"/>
      <c r="L99" s="25"/>
      <c r="N99" s="25"/>
      <c r="P99" s="25"/>
    </row>
    <row r="100" spans="3:16">
      <c r="C100" s="131"/>
      <c r="D100" s="25"/>
      <c r="H100" s="25"/>
      <c r="J100" s="25"/>
      <c r="L100" s="25"/>
      <c r="N100" s="25"/>
      <c r="P100" s="25"/>
    </row>
    <row r="101" spans="3:16">
      <c r="C101" s="131"/>
      <c r="D101" s="25"/>
      <c r="H101" s="25"/>
      <c r="J101" s="25"/>
      <c r="L101" s="25"/>
      <c r="N101" s="25"/>
      <c r="P101" s="25"/>
    </row>
    <row r="102" spans="3:16">
      <c r="C102" s="131"/>
      <c r="D102" s="25"/>
      <c r="H102" s="25"/>
      <c r="J102" s="25"/>
      <c r="L102" s="25"/>
      <c r="N102" s="25"/>
      <c r="P102" s="25"/>
    </row>
    <row r="103" spans="3:16">
      <c r="C103" s="131"/>
      <c r="D103" s="25"/>
      <c r="H103" s="25"/>
      <c r="J103" s="25"/>
      <c r="L103" s="25"/>
      <c r="N103" s="25"/>
      <c r="P103" s="25"/>
    </row>
    <row r="104" spans="3:16">
      <c r="C104" s="131"/>
      <c r="D104" s="25"/>
      <c r="H104" s="25"/>
      <c r="J104" s="25"/>
      <c r="L104" s="25"/>
      <c r="N104" s="25"/>
      <c r="P104" s="25"/>
    </row>
    <row r="105" spans="3:16">
      <c r="C105" s="131"/>
      <c r="D105" s="25"/>
      <c r="H105" s="25"/>
      <c r="J105" s="25"/>
      <c r="L105" s="25"/>
      <c r="N105" s="25"/>
      <c r="P105" s="25"/>
    </row>
    <row r="106" spans="3:16">
      <c r="C106" s="131"/>
      <c r="D106" s="25"/>
      <c r="H106" s="25"/>
      <c r="J106" s="25"/>
      <c r="L106" s="25"/>
      <c r="N106" s="25"/>
      <c r="P106" s="25"/>
    </row>
    <row r="107" spans="3:16">
      <c r="C107" s="131"/>
      <c r="D107" s="25"/>
      <c r="H107" s="25"/>
      <c r="J107" s="25"/>
      <c r="L107" s="25"/>
      <c r="N107" s="25"/>
      <c r="P107" s="25"/>
    </row>
    <row r="108" spans="3:16">
      <c r="C108" s="131"/>
      <c r="D108" s="25"/>
      <c r="H108" s="25"/>
      <c r="J108" s="25"/>
      <c r="L108" s="25"/>
      <c r="N108" s="25"/>
      <c r="P108" s="25"/>
    </row>
    <row r="109" spans="3:16">
      <c r="C109" s="131"/>
      <c r="D109" s="25"/>
      <c r="H109" s="25"/>
      <c r="J109" s="25"/>
      <c r="L109" s="25"/>
      <c r="N109" s="25"/>
      <c r="P109" s="25"/>
    </row>
    <row r="110" spans="3:16">
      <c r="C110" s="131"/>
      <c r="D110" s="25"/>
      <c r="H110" s="25"/>
      <c r="J110" s="25"/>
      <c r="L110" s="25"/>
      <c r="N110" s="25"/>
      <c r="P110" s="25"/>
    </row>
    <row r="111" spans="3:16">
      <c r="C111" s="131"/>
      <c r="D111" s="25"/>
      <c r="H111" s="25"/>
      <c r="J111" s="25"/>
      <c r="L111" s="25"/>
      <c r="N111" s="25"/>
      <c r="P111" s="25"/>
    </row>
    <row r="112" spans="3:16">
      <c r="C112" s="131"/>
      <c r="D112" s="25"/>
      <c r="H112" s="25"/>
      <c r="J112" s="25"/>
      <c r="L112" s="25"/>
      <c r="N112" s="25"/>
      <c r="P112" s="25"/>
    </row>
    <row r="113" spans="3:16">
      <c r="C113" s="131"/>
      <c r="D113" s="25"/>
      <c r="H113" s="25"/>
      <c r="J113" s="25"/>
      <c r="L113" s="25"/>
      <c r="N113" s="25"/>
      <c r="P113" s="25"/>
    </row>
    <row r="114" spans="3:16">
      <c r="C114" s="131"/>
      <c r="D114" s="25"/>
      <c r="H114" s="25"/>
      <c r="J114" s="25"/>
      <c r="L114" s="25"/>
      <c r="N114" s="25"/>
      <c r="P114" s="25"/>
    </row>
    <row r="115" spans="3:16">
      <c r="C115" s="131"/>
      <c r="D115" s="25"/>
      <c r="H115" s="25"/>
      <c r="J115" s="25"/>
      <c r="L115" s="25"/>
      <c r="N115" s="25"/>
      <c r="P115" s="25"/>
    </row>
    <row r="116" spans="3:16">
      <c r="C116" s="131"/>
      <c r="D116" s="25"/>
      <c r="H116" s="25"/>
      <c r="J116" s="25"/>
      <c r="L116" s="25"/>
      <c r="N116" s="25"/>
      <c r="P116" s="25"/>
    </row>
    <row r="117" spans="3:16">
      <c r="C117" s="131"/>
      <c r="D117" s="25"/>
      <c r="H117" s="25"/>
      <c r="J117" s="25"/>
      <c r="L117" s="25"/>
      <c r="N117" s="25"/>
      <c r="P117" s="25"/>
    </row>
    <row r="118" spans="3:16">
      <c r="C118" s="131"/>
      <c r="D118" s="25"/>
      <c r="H118" s="25"/>
      <c r="J118" s="25"/>
      <c r="L118" s="25"/>
      <c r="N118" s="25"/>
      <c r="P118" s="25"/>
    </row>
    <row r="119" spans="3:16">
      <c r="C119" s="131"/>
      <c r="D119" s="25"/>
      <c r="H119" s="25"/>
      <c r="J119" s="25"/>
      <c r="L119" s="25"/>
      <c r="N119" s="25"/>
      <c r="P119" s="25"/>
    </row>
    <row r="120" spans="3:16">
      <c r="C120" s="131"/>
      <c r="D120" s="25"/>
      <c r="H120" s="25"/>
      <c r="J120" s="25"/>
      <c r="L120" s="25"/>
      <c r="N120" s="25"/>
      <c r="P120" s="25"/>
    </row>
    <row r="121" spans="3:16">
      <c r="C121" s="131"/>
      <c r="D121" s="25"/>
      <c r="H121" s="25"/>
      <c r="J121" s="25"/>
      <c r="L121" s="25"/>
      <c r="N121" s="25"/>
      <c r="P121" s="25"/>
    </row>
  </sheetData>
  <pageMargins left="0.78740157480314965" right="0.78740157480314965" top="0.98425196850393704" bottom="0.98425196850393704" header="0.51181102362204722" footer="0.51181102362204722"/>
  <pageSetup paperSize="9" scale="52" orientation="landscape" horizontalDpi="1200" verticalDpi="1200" r:id="rId1"/>
  <headerFooter alignWithMargins="0"/>
  <rowBreaks count="1" manualBreakCount="1">
    <brk id="69" max="10" man="1"/>
  </rowBreaks>
  <colBreaks count="1" manualBreakCount="1">
    <brk id="7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T94"/>
  <sheetViews>
    <sheetView zoomScaleNormal="100" zoomScaleSheetLayoutView="50" workbookViewId="0">
      <pane xSplit="3" ySplit="4" topLeftCell="D40" activePane="bottomRight" state="frozen"/>
      <selection pane="topRight"/>
      <selection pane="bottomLeft"/>
      <selection pane="bottomRight" activeCell="M79" sqref="M79"/>
    </sheetView>
  </sheetViews>
  <sheetFormatPr defaultRowHeight="12.75"/>
  <cols>
    <col min="1" max="2" width="5.7109375" style="139" customWidth="1"/>
    <col min="3" max="3" width="35.85546875" style="139" bestFit="1" customWidth="1"/>
    <col min="4" max="17" width="12.7109375" style="183" customWidth="1"/>
    <col min="18" max="19" width="12.7109375" style="139" customWidth="1"/>
    <col min="20" max="16384" width="9.140625" style="139"/>
  </cols>
  <sheetData>
    <row r="1" spans="1:20" ht="15.75">
      <c r="A1" s="134" t="s">
        <v>53</v>
      </c>
      <c r="B1" s="135"/>
      <c r="C1" s="136"/>
      <c r="D1" s="137">
        <v>2008</v>
      </c>
      <c r="E1" s="137">
        <v>2008</v>
      </c>
      <c r="F1" s="137">
        <v>2008</v>
      </c>
      <c r="G1" s="138">
        <v>2008</v>
      </c>
      <c r="H1" s="137">
        <v>2009</v>
      </c>
      <c r="I1" s="137">
        <v>2009</v>
      </c>
      <c r="J1" s="137">
        <v>2009</v>
      </c>
      <c r="K1" s="138">
        <v>2009</v>
      </c>
      <c r="L1" s="137">
        <v>2010</v>
      </c>
      <c r="M1" s="137">
        <v>2010</v>
      </c>
      <c r="N1" s="137">
        <v>2010</v>
      </c>
      <c r="O1" s="138">
        <v>2010</v>
      </c>
      <c r="P1" s="137">
        <v>2011</v>
      </c>
      <c r="Q1" s="137">
        <v>2011</v>
      </c>
      <c r="R1" s="137">
        <v>2011</v>
      </c>
      <c r="S1" s="137">
        <v>2011</v>
      </c>
    </row>
    <row r="2" spans="1:20" ht="15.75">
      <c r="A2" s="140" t="s">
        <v>54</v>
      </c>
      <c r="B2" s="141"/>
      <c r="C2" s="141"/>
      <c r="D2" s="142" t="s">
        <v>2</v>
      </c>
      <c r="E2" s="143" t="s">
        <v>3</v>
      </c>
      <c r="F2" s="142" t="s">
        <v>4</v>
      </c>
      <c r="G2" s="144" t="s">
        <v>5</v>
      </c>
      <c r="H2" s="142" t="s">
        <v>2</v>
      </c>
      <c r="I2" s="143" t="s">
        <v>3</v>
      </c>
      <c r="J2" s="142" t="s">
        <v>4</v>
      </c>
      <c r="K2" s="144" t="s">
        <v>5</v>
      </c>
      <c r="L2" s="142" t="s">
        <v>2</v>
      </c>
      <c r="M2" s="143" t="s">
        <v>3</v>
      </c>
      <c r="N2" s="142" t="s">
        <v>4</v>
      </c>
      <c r="O2" s="144" t="s">
        <v>5</v>
      </c>
      <c r="P2" s="142" t="s">
        <v>2</v>
      </c>
      <c r="Q2" s="143" t="s">
        <v>3</v>
      </c>
      <c r="R2" s="142" t="s">
        <v>4</v>
      </c>
      <c r="S2" s="142" t="s">
        <v>5</v>
      </c>
    </row>
    <row r="3" spans="1:20">
      <c r="A3" s="145"/>
      <c r="B3" s="141"/>
      <c r="C3" s="141"/>
      <c r="D3" s="143"/>
      <c r="E3" s="143"/>
      <c r="F3" s="143"/>
      <c r="G3" s="146" t="s">
        <v>6</v>
      </c>
      <c r="H3" s="147" t="s">
        <v>6</v>
      </c>
      <c r="I3" s="148" t="s">
        <v>6</v>
      </c>
      <c r="J3" s="148" t="s">
        <v>6</v>
      </c>
      <c r="K3" s="146"/>
      <c r="L3" s="147" t="s">
        <v>6</v>
      </c>
      <c r="M3" s="148" t="s">
        <v>6</v>
      </c>
      <c r="N3" s="148" t="s">
        <v>6</v>
      </c>
      <c r="O3" s="146" t="s">
        <v>6</v>
      </c>
      <c r="P3" s="143"/>
      <c r="Q3" s="148"/>
      <c r="R3" s="143"/>
      <c r="S3" s="148"/>
    </row>
    <row r="4" spans="1:20">
      <c r="A4" s="149" t="s">
        <v>8</v>
      </c>
      <c r="B4" s="150"/>
      <c r="C4" s="150"/>
      <c r="D4" s="151" t="s">
        <v>9</v>
      </c>
      <c r="E4" s="151" t="s">
        <v>9</v>
      </c>
      <c r="F4" s="151" t="s">
        <v>9</v>
      </c>
      <c r="G4" s="152" t="s">
        <v>10</v>
      </c>
      <c r="H4" s="151" t="s">
        <v>9</v>
      </c>
      <c r="I4" s="151" t="s">
        <v>9</v>
      </c>
      <c r="J4" s="151" t="s">
        <v>9</v>
      </c>
      <c r="K4" s="152" t="s">
        <v>10</v>
      </c>
      <c r="L4" s="151" t="s">
        <v>9</v>
      </c>
      <c r="M4" s="151" t="s">
        <v>9</v>
      </c>
      <c r="N4" s="151" t="s">
        <v>9</v>
      </c>
      <c r="O4" s="152" t="s">
        <v>10</v>
      </c>
      <c r="P4" s="151" t="s">
        <v>9</v>
      </c>
      <c r="Q4" s="151" t="s">
        <v>9</v>
      </c>
      <c r="R4" s="151" t="s">
        <v>9</v>
      </c>
      <c r="S4" s="151" t="s">
        <v>9</v>
      </c>
    </row>
    <row r="5" spans="1:20">
      <c r="A5" s="153"/>
      <c r="B5" s="154"/>
      <c r="C5" s="155"/>
      <c r="D5" s="156"/>
      <c r="E5" s="157"/>
      <c r="F5" s="156"/>
      <c r="G5" s="158"/>
      <c r="H5" s="156"/>
      <c r="I5" s="157"/>
      <c r="J5" s="156"/>
      <c r="K5" s="158"/>
      <c r="L5" s="156"/>
      <c r="M5" s="157"/>
      <c r="N5" s="156"/>
      <c r="O5" s="158"/>
      <c r="P5" s="156"/>
      <c r="Q5" s="157"/>
      <c r="S5" s="157"/>
    </row>
    <row r="6" spans="1:20">
      <c r="A6" s="159" t="s">
        <v>55</v>
      </c>
      <c r="B6" s="160"/>
      <c r="C6" s="160"/>
      <c r="D6" s="161"/>
      <c r="E6" s="162"/>
      <c r="F6" s="161"/>
      <c r="G6" s="163"/>
      <c r="H6" s="161"/>
      <c r="I6" s="162"/>
      <c r="J6" s="161"/>
      <c r="K6" s="163"/>
      <c r="L6" s="161"/>
      <c r="M6" s="162"/>
      <c r="N6" s="161"/>
      <c r="O6" s="163"/>
      <c r="P6" s="161"/>
      <c r="Q6" s="162"/>
      <c r="R6" s="161"/>
      <c r="S6" s="162"/>
    </row>
    <row r="7" spans="1:20" ht="9" customHeight="1">
      <c r="A7" s="162"/>
      <c r="B7" s="160"/>
      <c r="C7" s="160"/>
      <c r="D7" s="164"/>
      <c r="E7" s="165"/>
      <c r="F7" s="164"/>
      <c r="G7" s="166"/>
      <c r="H7" s="164"/>
      <c r="I7" s="165"/>
      <c r="J7" s="164"/>
      <c r="K7" s="166"/>
      <c r="L7" s="164"/>
      <c r="M7" s="165"/>
      <c r="N7" s="164"/>
      <c r="O7" s="166"/>
      <c r="P7" s="164"/>
      <c r="Q7" s="165"/>
      <c r="R7" s="164"/>
      <c r="S7" s="165"/>
    </row>
    <row r="8" spans="1:20">
      <c r="A8" s="160"/>
      <c r="B8" s="167" t="s">
        <v>56</v>
      </c>
      <c r="C8" s="160"/>
      <c r="D8" s="164"/>
      <c r="E8" s="165"/>
      <c r="F8" s="164"/>
      <c r="G8" s="166"/>
      <c r="H8" s="164"/>
      <c r="I8" s="165"/>
      <c r="J8" s="164"/>
      <c r="K8" s="166"/>
      <c r="L8" s="164"/>
      <c r="M8" s="165"/>
      <c r="N8" s="164"/>
      <c r="O8" s="166"/>
      <c r="P8" s="164"/>
      <c r="Q8" s="165"/>
      <c r="R8" s="164"/>
      <c r="S8" s="165"/>
    </row>
    <row r="9" spans="1:20" ht="8.25" customHeight="1">
      <c r="A9" s="160"/>
      <c r="B9" s="160"/>
      <c r="C9" s="160"/>
      <c r="D9" s="161"/>
      <c r="E9" s="162"/>
      <c r="F9" s="161"/>
      <c r="G9" s="163"/>
      <c r="H9" s="161"/>
      <c r="I9" s="162"/>
      <c r="J9" s="161"/>
      <c r="K9" s="163"/>
      <c r="L9" s="161"/>
      <c r="M9" s="162"/>
      <c r="N9" s="161"/>
      <c r="O9" s="163"/>
      <c r="P9" s="161"/>
      <c r="Q9" s="162"/>
      <c r="R9" s="161"/>
      <c r="S9" s="162"/>
    </row>
    <row r="10" spans="1:20">
      <c r="A10" s="160"/>
      <c r="B10" s="160"/>
      <c r="C10" s="160" t="s">
        <v>57</v>
      </c>
      <c r="D10" s="168">
        <v>79088</v>
      </c>
      <c r="E10" s="169">
        <v>62661</v>
      </c>
      <c r="F10" s="168">
        <v>69731</v>
      </c>
      <c r="G10" s="170">
        <v>66680</v>
      </c>
      <c r="H10" s="168">
        <v>68014</v>
      </c>
      <c r="I10" s="169">
        <v>51684</v>
      </c>
      <c r="J10" s="168">
        <v>51813</v>
      </c>
      <c r="K10" s="170">
        <v>34270</v>
      </c>
      <c r="L10" s="168">
        <v>45634</v>
      </c>
      <c r="M10" s="169">
        <v>33679</v>
      </c>
      <c r="N10" s="168">
        <v>18051</v>
      </c>
      <c r="O10" s="170">
        <v>15841</v>
      </c>
      <c r="P10" s="168">
        <v>25968</v>
      </c>
      <c r="Q10" s="169">
        <v>15727</v>
      </c>
      <c r="R10" s="168">
        <v>15087</v>
      </c>
      <c r="S10" s="169">
        <v>14451</v>
      </c>
      <c r="T10" s="520"/>
    </row>
    <row r="11" spans="1:20">
      <c r="A11" s="160"/>
      <c r="B11" s="160"/>
      <c r="C11" s="171" t="s">
        <v>58</v>
      </c>
      <c r="D11" s="168">
        <v>94325</v>
      </c>
      <c r="E11" s="169">
        <v>92419</v>
      </c>
      <c r="F11" s="168">
        <v>94082</v>
      </c>
      <c r="G11" s="170">
        <v>101895</v>
      </c>
      <c r="H11" s="168">
        <v>102025</v>
      </c>
      <c r="I11" s="169">
        <v>108541</v>
      </c>
      <c r="J11" s="168">
        <v>105480</v>
      </c>
      <c r="K11" s="170">
        <v>110353</v>
      </c>
      <c r="L11" s="168">
        <v>109584</v>
      </c>
      <c r="M11" s="169">
        <v>110734</v>
      </c>
      <c r="N11" s="168">
        <v>109909</v>
      </c>
      <c r="O11" s="170">
        <v>114625</v>
      </c>
      <c r="P11" s="168">
        <v>111302</v>
      </c>
      <c r="Q11" s="169">
        <v>109582</v>
      </c>
      <c r="R11" s="168">
        <v>116615</v>
      </c>
      <c r="S11" s="169">
        <v>124663</v>
      </c>
      <c r="T11" s="520"/>
    </row>
    <row r="12" spans="1:20">
      <c r="A12" s="160"/>
      <c r="B12" s="160"/>
      <c r="C12" s="160" t="s">
        <v>59</v>
      </c>
      <c r="D12" s="168">
        <v>41812</v>
      </c>
      <c r="E12" s="169">
        <v>55773</v>
      </c>
      <c r="F12" s="168">
        <v>50747</v>
      </c>
      <c r="G12" s="170">
        <v>68498</v>
      </c>
      <c r="H12" s="168">
        <v>91627</v>
      </c>
      <c r="I12" s="169">
        <v>71585</v>
      </c>
      <c r="J12" s="168">
        <v>86447</v>
      </c>
      <c r="K12" s="170">
        <v>87611</v>
      </c>
      <c r="L12" s="168">
        <v>45373</v>
      </c>
      <c r="M12" s="169">
        <v>75871</v>
      </c>
      <c r="N12" s="168">
        <v>49437</v>
      </c>
      <c r="O12" s="170">
        <v>56560</v>
      </c>
      <c r="P12" s="168">
        <v>59210</v>
      </c>
      <c r="Q12" s="169">
        <v>38120</v>
      </c>
      <c r="R12" s="168">
        <v>49650</v>
      </c>
      <c r="S12" s="169">
        <v>65286</v>
      </c>
      <c r="T12" s="520"/>
    </row>
    <row r="13" spans="1:20">
      <c r="A13" s="160"/>
      <c r="B13" s="160"/>
      <c r="C13" s="160" t="s">
        <v>60</v>
      </c>
      <c r="D13" s="168">
        <v>3430</v>
      </c>
      <c r="E13" s="169">
        <v>1398</v>
      </c>
      <c r="F13" s="168">
        <v>3144</v>
      </c>
      <c r="G13" s="170">
        <v>2676</v>
      </c>
      <c r="H13" s="168">
        <v>4256</v>
      </c>
      <c r="I13" s="169">
        <v>2278</v>
      </c>
      <c r="J13" s="168">
        <v>4955</v>
      </c>
      <c r="K13" s="170">
        <v>4075</v>
      </c>
      <c r="L13" s="168">
        <v>5660</v>
      </c>
      <c r="M13" s="169">
        <v>1653</v>
      </c>
      <c r="N13" s="168">
        <v>2754</v>
      </c>
      <c r="O13" s="170">
        <v>1804</v>
      </c>
      <c r="P13" s="168">
        <v>2541</v>
      </c>
      <c r="Q13" s="169">
        <v>442</v>
      </c>
      <c r="R13" s="168">
        <v>1204</v>
      </c>
      <c r="S13" s="169">
        <v>927</v>
      </c>
      <c r="T13" s="520"/>
    </row>
    <row r="14" spans="1:20">
      <c r="A14" s="160"/>
      <c r="B14" s="160"/>
      <c r="C14" s="160" t="s">
        <v>61</v>
      </c>
      <c r="D14" s="168">
        <v>10882</v>
      </c>
      <c r="E14" s="169">
        <v>10383</v>
      </c>
      <c r="F14" s="168">
        <v>12587</v>
      </c>
      <c r="G14" s="170">
        <v>13291</v>
      </c>
      <c r="H14" s="168">
        <v>11500</v>
      </c>
      <c r="I14" s="169">
        <v>11785</v>
      </c>
      <c r="J14" s="168">
        <v>10041</v>
      </c>
      <c r="K14" s="170">
        <v>9788</v>
      </c>
      <c r="L14" s="168">
        <v>10303</v>
      </c>
      <c r="M14" s="169">
        <v>11570</v>
      </c>
      <c r="N14" s="168">
        <v>9858</v>
      </c>
      <c r="O14" s="170">
        <v>9592</v>
      </c>
      <c r="P14" s="168">
        <v>10788</v>
      </c>
      <c r="Q14" s="169">
        <v>10860</v>
      </c>
      <c r="R14" s="168">
        <v>11741</v>
      </c>
      <c r="S14" s="169">
        <v>9904</v>
      </c>
      <c r="T14" s="520"/>
    </row>
    <row r="15" spans="1:20">
      <c r="A15" s="172"/>
      <c r="B15" s="172"/>
      <c r="C15" s="172" t="s">
        <v>62</v>
      </c>
      <c r="D15" s="173">
        <v>16133</v>
      </c>
      <c r="E15" s="174">
        <v>15830</v>
      </c>
      <c r="F15" s="173">
        <v>14799</v>
      </c>
      <c r="G15" s="175">
        <v>1775</v>
      </c>
      <c r="H15" s="173">
        <v>4767</v>
      </c>
      <c r="I15" s="174">
        <v>2762</v>
      </c>
      <c r="J15" s="173">
        <v>2581</v>
      </c>
      <c r="K15" s="175">
        <v>3269</v>
      </c>
      <c r="L15" s="173">
        <v>2227</v>
      </c>
      <c r="M15" s="174">
        <v>1229</v>
      </c>
      <c r="N15" s="173">
        <v>2206</v>
      </c>
      <c r="O15" s="175">
        <v>2152</v>
      </c>
      <c r="P15" s="173">
        <v>1864</v>
      </c>
      <c r="Q15" s="174">
        <v>1539</v>
      </c>
      <c r="R15" s="173">
        <v>1854</v>
      </c>
      <c r="S15" s="174">
        <v>5165</v>
      </c>
      <c r="T15" s="520"/>
    </row>
    <row r="16" spans="1:20" ht="8.25" customHeight="1">
      <c r="A16" s="160"/>
      <c r="B16" s="160"/>
      <c r="C16" s="160"/>
      <c r="D16" s="168"/>
      <c r="E16" s="169"/>
      <c r="F16" s="168"/>
      <c r="G16" s="170"/>
      <c r="H16" s="168"/>
      <c r="I16" s="169"/>
      <c r="J16" s="168"/>
      <c r="K16" s="170"/>
      <c r="L16" s="168"/>
      <c r="M16" s="169"/>
      <c r="N16" s="168"/>
      <c r="O16" s="170"/>
      <c r="P16" s="168"/>
      <c r="Q16" s="169"/>
      <c r="R16" s="168"/>
      <c r="S16" s="169"/>
      <c r="T16" s="520"/>
    </row>
    <row r="17" spans="1:20">
      <c r="A17" s="160"/>
      <c r="B17" s="167" t="s">
        <v>63</v>
      </c>
      <c r="C17" s="167"/>
      <c r="D17" s="176">
        <f t="shared" ref="D17:M17" si="0">+SUM(D10:D15)</f>
        <v>245670</v>
      </c>
      <c r="E17" s="177">
        <f t="shared" si="0"/>
        <v>238464</v>
      </c>
      <c r="F17" s="176">
        <f t="shared" si="0"/>
        <v>245090</v>
      </c>
      <c r="G17" s="178">
        <f t="shared" si="0"/>
        <v>254815</v>
      </c>
      <c r="H17" s="176">
        <f t="shared" si="0"/>
        <v>282189</v>
      </c>
      <c r="I17" s="177">
        <f t="shared" si="0"/>
        <v>248635</v>
      </c>
      <c r="J17" s="176">
        <f t="shared" si="0"/>
        <v>261317</v>
      </c>
      <c r="K17" s="178">
        <f t="shared" si="0"/>
        <v>249366</v>
      </c>
      <c r="L17" s="176">
        <f t="shared" si="0"/>
        <v>218781</v>
      </c>
      <c r="M17" s="177">
        <f t="shared" si="0"/>
        <v>234736</v>
      </c>
      <c r="N17" s="176">
        <f>+SUM(N10:N15)</f>
        <v>192215</v>
      </c>
      <c r="O17" s="178">
        <f>+SUM(O10:O15)</f>
        <v>200574</v>
      </c>
      <c r="P17" s="176">
        <f>+SUM(P10:P15)</f>
        <v>211673</v>
      </c>
      <c r="Q17" s="177">
        <f>+SUM(Q10:Q15)</f>
        <v>176270</v>
      </c>
      <c r="R17" s="176">
        <f>SUM(R10:R15)</f>
        <v>196151</v>
      </c>
      <c r="S17" s="177">
        <f>SUM(S10:S15)</f>
        <v>220396</v>
      </c>
      <c r="T17" s="520"/>
    </row>
    <row r="18" spans="1:20" ht="9" customHeight="1">
      <c r="A18" s="160"/>
      <c r="B18" s="160"/>
      <c r="C18" s="160"/>
      <c r="D18" s="168"/>
      <c r="E18" s="169"/>
      <c r="F18" s="168"/>
      <c r="G18" s="170"/>
      <c r="H18" s="168"/>
      <c r="I18" s="169"/>
      <c r="J18" s="168"/>
      <c r="K18" s="170"/>
      <c r="L18" s="168"/>
      <c r="M18" s="169"/>
      <c r="N18" s="168"/>
      <c r="O18" s="170"/>
      <c r="P18" s="168"/>
      <c r="Q18" s="169"/>
      <c r="R18" s="168"/>
      <c r="S18" s="169"/>
      <c r="T18" s="520"/>
    </row>
    <row r="19" spans="1:20">
      <c r="A19" s="160"/>
      <c r="B19" s="179" t="s">
        <v>64</v>
      </c>
      <c r="C19" s="160"/>
      <c r="D19" s="168"/>
      <c r="E19" s="169"/>
      <c r="F19" s="168"/>
      <c r="G19" s="170"/>
      <c r="H19" s="168"/>
      <c r="I19" s="169"/>
      <c r="J19" s="168"/>
      <c r="K19" s="170"/>
      <c r="L19" s="168"/>
      <c r="M19" s="169"/>
      <c r="N19" s="168"/>
      <c r="O19" s="170"/>
      <c r="P19" s="168"/>
      <c r="Q19" s="169"/>
      <c r="R19" s="168"/>
      <c r="S19" s="169"/>
      <c r="T19" s="520"/>
    </row>
    <row r="20" spans="1:20" ht="8.25" customHeight="1">
      <c r="A20" s="160"/>
      <c r="B20" s="160"/>
      <c r="C20" s="160"/>
      <c r="D20" s="168"/>
      <c r="E20" s="169"/>
      <c r="F20" s="168"/>
      <c r="G20" s="170"/>
      <c r="H20" s="168"/>
      <c r="I20" s="169"/>
      <c r="J20" s="168"/>
      <c r="K20" s="170"/>
      <c r="L20" s="168"/>
      <c r="M20" s="169"/>
      <c r="N20" s="168"/>
      <c r="O20" s="170"/>
      <c r="P20" s="168"/>
      <c r="Q20" s="169"/>
      <c r="R20" s="168"/>
      <c r="S20" s="169"/>
      <c r="T20" s="520"/>
    </row>
    <row r="21" spans="1:20">
      <c r="A21" s="160"/>
      <c r="B21" s="160"/>
      <c r="C21" s="160" t="s">
        <v>65</v>
      </c>
      <c r="D21" s="168">
        <v>526433</v>
      </c>
      <c r="E21" s="169">
        <v>516669</v>
      </c>
      <c r="F21" s="168">
        <v>518285</v>
      </c>
      <c r="G21" s="170">
        <v>543689</v>
      </c>
      <c r="H21" s="168">
        <v>558837</v>
      </c>
      <c r="I21" s="169">
        <v>548866</v>
      </c>
      <c r="J21" s="168">
        <v>548446</v>
      </c>
      <c r="K21" s="170">
        <v>550745</v>
      </c>
      <c r="L21" s="168">
        <v>544115</v>
      </c>
      <c r="M21" s="169">
        <v>549630</v>
      </c>
      <c r="N21" s="168">
        <v>541707</v>
      </c>
      <c r="O21" s="170">
        <v>549752</v>
      </c>
      <c r="P21" s="168">
        <v>535983</v>
      </c>
      <c r="Q21" s="169">
        <v>527920</v>
      </c>
      <c r="R21" s="168">
        <v>529880</v>
      </c>
      <c r="S21" s="169">
        <v>536224</v>
      </c>
      <c r="T21" s="520"/>
    </row>
    <row r="22" spans="1:20">
      <c r="A22" s="160"/>
      <c r="B22" s="160"/>
      <c r="C22" s="160" t="s">
        <v>66</v>
      </c>
      <c r="D22" s="168">
        <v>332968</v>
      </c>
      <c r="E22" s="169">
        <v>329371</v>
      </c>
      <c r="F22" s="168">
        <v>329254</v>
      </c>
      <c r="G22" s="180">
        <v>335379</v>
      </c>
      <c r="H22" s="181">
        <v>335760</v>
      </c>
      <c r="I22" s="182">
        <v>334381</v>
      </c>
      <c r="J22" s="181">
        <v>332885</v>
      </c>
      <c r="K22" s="170">
        <v>335615</v>
      </c>
      <c r="L22" s="168">
        <v>331349</v>
      </c>
      <c r="M22" s="169">
        <v>330723</v>
      </c>
      <c r="N22" s="168">
        <v>329427</v>
      </c>
      <c r="O22" s="170">
        <v>332993</v>
      </c>
      <c r="P22" s="168">
        <v>328386</v>
      </c>
      <c r="Q22" s="169">
        <v>326662</v>
      </c>
      <c r="R22" s="168">
        <v>330102</v>
      </c>
      <c r="S22" s="169">
        <v>308313</v>
      </c>
      <c r="T22" s="520"/>
    </row>
    <row r="23" spans="1:20">
      <c r="A23" s="160"/>
      <c r="B23" s="160"/>
      <c r="C23" s="160" t="s">
        <v>67</v>
      </c>
      <c r="D23" s="168">
        <v>4948</v>
      </c>
      <c r="E23" s="169">
        <v>3340</v>
      </c>
      <c r="F23" s="168">
        <v>3512</v>
      </c>
      <c r="G23" s="170">
        <v>4136</v>
      </c>
      <c r="H23" s="168">
        <v>605</v>
      </c>
      <c r="I23" s="169">
        <v>154</v>
      </c>
      <c r="J23" s="168">
        <v>179</v>
      </c>
      <c r="K23" s="170">
        <v>186</v>
      </c>
      <c r="L23" s="168">
        <v>176</v>
      </c>
      <c r="M23" s="169">
        <v>86</v>
      </c>
      <c r="N23" s="168">
        <v>84</v>
      </c>
      <c r="O23" s="170">
        <v>77</v>
      </c>
      <c r="P23" s="168">
        <v>76</v>
      </c>
      <c r="Q23" s="169">
        <v>67</v>
      </c>
      <c r="R23" s="168">
        <v>72</v>
      </c>
      <c r="S23" s="169">
        <v>0</v>
      </c>
      <c r="T23" s="520"/>
    </row>
    <row r="24" spans="1:20" s="183" customFormat="1">
      <c r="A24" s="162"/>
      <c r="B24" s="162"/>
      <c r="C24" s="162" t="s">
        <v>68</v>
      </c>
      <c r="D24" s="168">
        <v>708</v>
      </c>
      <c r="E24" s="169">
        <v>480</v>
      </c>
      <c r="F24" s="168">
        <v>905</v>
      </c>
      <c r="G24" s="170">
        <v>1590</v>
      </c>
      <c r="H24" s="168">
        <v>3604</v>
      </c>
      <c r="I24" s="169">
        <v>1480</v>
      </c>
      <c r="J24" s="168">
        <v>1741</v>
      </c>
      <c r="K24" s="170">
        <v>1890</v>
      </c>
      <c r="L24" s="168">
        <v>2023</v>
      </c>
      <c r="M24" s="169">
        <v>2168</v>
      </c>
      <c r="N24" s="168">
        <v>2195</v>
      </c>
      <c r="O24" s="170">
        <v>913</v>
      </c>
      <c r="P24" s="168">
        <v>757</v>
      </c>
      <c r="Q24" s="169">
        <v>897</v>
      </c>
      <c r="R24" s="168">
        <v>959</v>
      </c>
      <c r="S24" s="169">
        <v>750</v>
      </c>
      <c r="T24" s="520"/>
    </row>
    <row r="25" spans="1:20">
      <c r="A25" s="172"/>
      <c r="B25" s="172"/>
      <c r="C25" s="172" t="s">
        <v>69</v>
      </c>
      <c r="D25" s="173">
        <v>25362</v>
      </c>
      <c r="E25" s="174">
        <v>26155</v>
      </c>
      <c r="F25" s="173">
        <v>25373</v>
      </c>
      <c r="G25" s="175">
        <v>26934</v>
      </c>
      <c r="H25" s="173">
        <v>29196</v>
      </c>
      <c r="I25" s="174">
        <v>27639</v>
      </c>
      <c r="J25" s="173">
        <v>27231</v>
      </c>
      <c r="K25" s="175">
        <v>28575</v>
      </c>
      <c r="L25" s="173">
        <v>27261</v>
      </c>
      <c r="M25" s="174">
        <v>26381</v>
      </c>
      <c r="N25" s="173">
        <v>24935</v>
      </c>
      <c r="O25" s="175">
        <v>24697</v>
      </c>
      <c r="P25" s="173">
        <v>23528</v>
      </c>
      <c r="Q25" s="174">
        <v>22382</v>
      </c>
      <c r="R25" s="173">
        <v>30391</v>
      </c>
      <c r="S25" s="174">
        <v>32345</v>
      </c>
      <c r="T25" s="520"/>
    </row>
    <row r="26" spans="1:20" s="183" customFormat="1" ht="8.25" customHeight="1">
      <c r="A26" s="162"/>
      <c r="B26" s="162"/>
      <c r="C26" s="162"/>
      <c r="D26" s="168"/>
      <c r="E26" s="169"/>
      <c r="F26" s="168"/>
      <c r="G26" s="170"/>
      <c r="H26" s="168"/>
      <c r="I26" s="169"/>
      <c r="J26" s="168"/>
      <c r="K26" s="170"/>
      <c r="L26" s="168"/>
      <c r="M26" s="169"/>
      <c r="N26" s="168"/>
      <c r="O26" s="170"/>
      <c r="P26" s="168"/>
      <c r="Q26" s="169"/>
      <c r="R26" s="168"/>
      <c r="S26" s="169"/>
      <c r="T26" s="520"/>
    </row>
    <row r="27" spans="1:20">
      <c r="A27" s="160"/>
      <c r="B27" s="167" t="s">
        <v>70</v>
      </c>
      <c r="C27" s="167"/>
      <c r="D27" s="176">
        <f t="shared" ref="D27:P27" si="1">+SUM(D21:D25)</f>
        <v>890419</v>
      </c>
      <c r="E27" s="177">
        <f t="shared" si="1"/>
        <v>876015</v>
      </c>
      <c r="F27" s="176">
        <f t="shared" si="1"/>
        <v>877329</v>
      </c>
      <c r="G27" s="184">
        <f t="shared" si="1"/>
        <v>911728</v>
      </c>
      <c r="H27" s="185">
        <f t="shared" si="1"/>
        <v>928002</v>
      </c>
      <c r="I27" s="186">
        <f t="shared" si="1"/>
        <v>912520</v>
      </c>
      <c r="J27" s="185">
        <f t="shared" si="1"/>
        <v>910482</v>
      </c>
      <c r="K27" s="178">
        <f t="shared" si="1"/>
        <v>917011</v>
      </c>
      <c r="L27" s="176">
        <f t="shared" si="1"/>
        <v>904924</v>
      </c>
      <c r="M27" s="177">
        <f t="shared" si="1"/>
        <v>908988</v>
      </c>
      <c r="N27" s="176">
        <f t="shared" si="1"/>
        <v>898348</v>
      </c>
      <c r="O27" s="178">
        <f>+SUM(O21:O25)</f>
        <v>908432</v>
      </c>
      <c r="P27" s="176">
        <f t="shared" si="1"/>
        <v>888730</v>
      </c>
      <c r="Q27" s="177">
        <f>+SUM(Q21:Q25)</f>
        <v>877928</v>
      </c>
      <c r="R27" s="176">
        <f>+SUM(R21:R25)</f>
        <v>891404</v>
      </c>
      <c r="S27" s="177">
        <f>+SUM(S21:S25)</f>
        <v>877632</v>
      </c>
      <c r="T27" s="520"/>
    </row>
    <row r="28" spans="1:20" ht="9" customHeight="1">
      <c r="A28" s="160"/>
      <c r="B28" s="160"/>
      <c r="C28" s="160"/>
      <c r="D28" s="168"/>
      <c r="E28" s="169"/>
      <c r="F28" s="168"/>
      <c r="G28" s="170"/>
      <c r="H28" s="168"/>
      <c r="I28" s="169"/>
      <c r="J28" s="168"/>
      <c r="K28" s="170"/>
      <c r="L28" s="168"/>
      <c r="M28" s="169"/>
      <c r="N28" s="168"/>
      <c r="O28" s="170"/>
      <c r="Q28" s="169"/>
      <c r="R28" s="183"/>
      <c r="S28" s="169"/>
      <c r="T28" s="520"/>
    </row>
    <row r="29" spans="1:20" ht="13.5" thickBot="1">
      <c r="A29" s="187" t="s">
        <v>71</v>
      </c>
      <c r="B29" s="187"/>
      <c r="C29" s="187"/>
      <c r="D29" s="188">
        <f t="shared" ref="D29:N29" si="2">+D27+D17</f>
        <v>1136089</v>
      </c>
      <c r="E29" s="189">
        <f t="shared" si="2"/>
        <v>1114479</v>
      </c>
      <c r="F29" s="188">
        <f t="shared" si="2"/>
        <v>1122419</v>
      </c>
      <c r="G29" s="190">
        <f t="shared" si="2"/>
        <v>1166543</v>
      </c>
      <c r="H29" s="191">
        <f t="shared" si="2"/>
        <v>1210191</v>
      </c>
      <c r="I29" s="192">
        <f t="shared" si="2"/>
        <v>1161155</v>
      </c>
      <c r="J29" s="191">
        <f t="shared" si="2"/>
        <v>1171799</v>
      </c>
      <c r="K29" s="193">
        <f t="shared" si="2"/>
        <v>1166377</v>
      </c>
      <c r="L29" s="188">
        <f t="shared" si="2"/>
        <v>1123705</v>
      </c>
      <c r="M29" s="189">
        <f t="shared" si="2"/>
        <v>1143724</v>
      </c>
      <c r="N29" s="188">
        <f t="shared" si="2"/>
        <v>1090563</v>
      </c>
      <c r="O29" s="193">
        <f>+O17+O27</f>
        <v>1109006</v>
      </c>
      <c r="P29" s="188">
        <f>+P27+P17</f>
        <v>1100403</v>
      </c>
      <c r="Q29" s="189">
        <f>+Q17+Q27</f>
        <v>1054198</v>
      </c>
      <c r="R29" s="188">
        <f>+R27+R17</f>
        <v>1087555</v>
      </c>
      <c r="S29" s="189">
        <f>+S27+S17</f>
        <v>1098028</v>
      </c>
      <c r="T29" s="520"/>
    </row>
    <row r="30" spans="1:20" ht="13.5" thickTop="1">
      <c r="A30" s="160"/>
      <c r="B30" s="160"/>
      <c r="C30" s="160"/>
      <c r="D30" s="168"/>
      <c r="E30" s="169"/>
      <c r="F30" s="168"/>
      <c r="G30" s="170"/>
      <c r="H30" s="168"/>
      <c r="I30" s="169"/>
      <c r="J30" s="168"/>
      <c r="K30" s="170"/>
      <c r="L30" s="168"/>
      <c r="M30" s="169"/>
      <c r="N30" s="168"/>
      <c r="O30" s="170"/>
      <c r="P30" s="168"/>
      <c r="Q30" s="169"/>
      <c r="R30" s="168"/>
      <c r="S30" s="169"/>
      <c r="T30" s="520"/>
    </row>
    <row r="31" spans="1:20">
      <c r="A31" s="167" t="s">
        <v>72</v>
      </c>
      <c r="B31" s="160"/>
      <c r="C31" s="160"/>
      <c r="D31" s="168"/>
      <c r="E31" s="169"/>
      <c r="F31" s="168"/>
      <c r="G31" s="170"/>
      <c r="H31" s="168"/>
      <c r="I31" s="169"/>
      <c r="J31" s="168"/>
      <c r="K31" s="170"/>
      <c r="L31" s="168"/>
      <c r="M31" s="169"/>
      <c r="N31" s="168"/>
      <c r="O31" s="170"/>
      <c r="P31" s="168"/>
      <c r="Q31" s="169"/>
      <c r="R31" s="168"/>
      <c r="S31" s="169"/>
      <c r="T31" s="520"/>
    </row>
    <row r="32" spans="1:20" ht="9" customHeight="1">
      <c r="A32" s="160"/>
      <c r="B32" s="160"/>
      <c r="C32" s="160"/>
      <c r="D32" s="168"/>
      <c r="E32" s="169"/>
      <c r="F32" s="168"/>
      <c r="G32" s="170"/>
      <c r="H32" s="168"/>
      <c r="I32" s="169"/>
      <c r="J32" s="168"/>
      <c r="K32" s="170"/>
      <c r="L32" s="168"/>
      <c r="M32" s="169"/>
      <c r="N32" s="168"/>
      <c r="O32" s="170"/>
      <c r="P32" s="168"/>
      <c r="Q32" s="169"/>
      <c r="R32" s="168"/>
      <c r="S32" s="169"/>
      <c r="T32" s="520"/>
    </row>
    <row r="33" spans="1:20">
      <c r="A33" s="160"/>
      <c r="B33" s="167" t="s">
        <v>73</v>
      </c>
      <c r="C33" s="160"/>
      <c r="D33" s="168"/>
      <c r="E33" s="169"/>
      <c r="F33" s="168"/>
      <c r="G33" s="170"/>
      <c r="H33" s="168"/>
      <c r="I33" s="169"/>
      <c r="J33" s="168"/>
      <c r="K33" s="170"/>
      <c r="L33" s="168"/>
      <c r="M33" s="169"/>
      <c r="N33" s="168"/>
      <c r="O33" s="170"/>
      <c r="P33" s="168"/>
      <c r="Q33" s="169"/>
      <c r="R33" s="168"/>
      <c r="S33" s="169"/>
      <c r="T33" s="520"/>
    </row>
    <row r="34" spans="1:20" ht="8.25" customHeight="1">
      <c r="A34" s="160"/>
      <c r="B34" s="160"/>
      <c r="C34" s="194"/>
      <c r="D34" s="168"/>
      <c r="E34" s="169"/>
      <c r="F34" s="168"/>
      <c r="G34" s="170"/>
      <c r="H34" s="168"/>
      <c r="I34" s="169"/>
      <c r="J34" s="168"/>
      <c r="K34" s="170"/>
      <c r="L34" s="168"/>
      <c r="M34" s="169"/>
      <c r="N34" s="168"/>
      <c r="O34" s="170"/>
      <c r="P34" s="168"/>
      <c r="Q34" s="169"/>
      <c r="R34" s="168"/>
      <c r="S34" s="169"/>
      <c r="T34" s="520"/>
    </row>
    <row r="35" spans="1:20">
      <c r="A35" s="160"/>
      <c r="B35" s="160"/>
      <c r="C35" s="160" t="s">
        <v>74</v>
      </c>
      <c r="D35" s="168">
        <v>29486</v>
      </c>
      <c r="E35" s="169">
        <v>9486</v>
      </c>
      <c r="F35" s="168">
        <v>14486</v>
      </c>
      <c r="G35" s="170">
        <v>87486</v>
      </c>
      <c r="H35" s="168">
        <v>87486</v>
      </c>
      <c r="I35" s="169">
        <v>87486</v>
      </c>
      <c r="J35" s="168">
        <v>112486</v>
      </c>
      <c r="K35" s="170">
        <v>62898</v>
      </c>
      <c r="L35" s="181">
        <v>46441</v>
      </c>
      <c r="M35" s="195">
        <v>95038</v>
      </c>
      <c r="N35" s="196">
        <v>72104</v>
      </c>
      <c r="O35" s="513">
        <v>72208</v>
      </c>
      <c r="P35" s="168">
        <v>76180</v>
      </c>
      <c r="Q35" s="169">
        <v>91154</v>
      </c>
      <c r="R35" s="168">
        <v>49843</v>
      </c>
      <c r="S35" s="169">
        <v>49865</v>
      </c>
      <c r="T35" s="520"/>
    </row>
    <row r="36" spans="1:20">
      <c r="A36" s="160"/>
      <c r="B36" s="160"/>
      <c r="C36" s="160" t="s">
        <v>75</v>
      </c>
      <c r="D36" s="168">
        <v>32554</v>
      </c>
      <c r="E36" s="169">
        <v>37412</v>
      </c>
      <c r="F36" s="168">
        <v>30468</v>
      </c>
      <c r="G36" s="180">
        <v>35888</v>
      </c>
      <c r="H36" s="168">
        <v>34576</v>
      </c>
      <c r="I36" s="169">
        <v>40693</v>
      </c>
      <c r="J36" s="168">
        <v>36673</v>
      </c>
      <c r="K36" s="170">
        <v>35193</v>
      </c>
      <c r="L36" s="181">
        <v>30005</v>
      </c>
      <c r="M36" s="195">
        <v>48584</v>
      </c>
      <c r="N36" s="196">
        <v>47253</v>
      </c>
      <c r="O36" s="513">
        <v>46647</v>
      </c>
      <c r="P36" s="168">
        <v>34318</v>
      </c>
      <c r="Q36" s="169">
        <v>55894</v>
      </c>
      <c r="R36" s="168">
        <v>55375</v>
      </c>
      <c r="S36" s="169">
        <v>70155</v>
      </c>
      <c r="T36" s="520"/>
    </row>
    <row r="37" spans="1:20">
      <c r="A37" s="160"/>
      <c r="B37" s="160"/>
      <c r="C37" s="160" t="s">
        <v>76</v>
      </c>
      <c r="D37" s="168">
        <v>8402</v>
      </c>
      <c r="E37" s="169">
        <v>10065</v>
      </c>
      <c r="F37" s="168">
        <v>9846</v>
      </c>
      <c r="G37" s="170">
        <v>10091</v>
      </c>
      <c r="H37" s="168">
        <v>13304</v>
      </c>
      <c r="I37" s="169">
        <v>10659</v>
      </c>
      <c r="J37" s="168">
        <v>10598</v>
      </c>
      <c r="K37" s="170">
        <v>8814</v>
      </c>
      <c r="L37" s="181">
        <v>0</v>
      </c>
      <c r="M37" s="195">
        <v>0</v>
      </c>
      <c r="N37" s="196">
        <v>0</v>
      </c>
      <c r="O37" s="513">
        <v>0</v>
      </c>
      <c r="P37" s="168">
        <v>0</v>
      </c>
      <c r="Q37" s="169">
        <v>0</v>
      </c>
      <c r="R37" s="168">
        <v>0</v>
      </c>
      <c r="S37" s="169">
        <v>0</v>
      </c>
      <c r="T37" s="520"/>
    </row>
    <row r="38" spans="1:20">
      <c r="A38" s="160"/>
      <c r="B38" s="160"/>
      <c r="C38" s="160" t="s">
        <v>77</v>
      </c>
      <c r="D38" s="168">
        <v>69606</v>
      </c>
      <c r="E38" s="169">
        <v>71918</v>
      </c>
      <c r="F38" s="168">
        <v>74665</v>
      </c>
      <c r="G38" s="170">
        <v>92340</v>
      </c>
      <c r="H38" s="168">
        <v>78682</v>
      </c>
      <c r="I38" s="169">
        <v>71122</v>
      </c>
      <c r="J38" s="168">
        <v>67825</v>
      </c>
      <c r="K38" s="170">
        <v>85874</v>
      </c>
      <c r="L38" s="168">
        <v>67416</v>
      </c>
      <c r="M38" s="169">
        <v>74256</v>
      </c>
      <c r="N38" s="168">
        <v>71946</v>
      </c>
      <c r="O38" s="170">
        <v>88613</v>
      </c>
      <c r="P38" s="168">
        <v>73225</v>
      </c>
      <c r="Q38" s="169">
        <v>71702</v>
      </c>
      <c r="R38" s="168">
        <v>77319</v>
      </c>
      <c r="S38" s="169">
        <v>101119</v>
      </c>
      <c r="T38" s="520"/>
    </row>
    <row r="39" spans="1:20" s="183" customFormat="1">
      <c r="A39" s="162"/>
      <c r="B39" s="162"/>
      <c r="C39" s="162" t="s">
        <v>78</v>
      </c>
      <c r="D39" s="168">
        <v>1675</v>
      </c>
      <c r="E39" s="169">
        <v>3006</v>
      </c>
      <c r="F39" s="168">
        <v>4839</v>
      </c>
      <c r="G39" s="170">
        <v>1697</v>
      </c>
      <c r="H39" s="168">
        <v>2312</v>
      </c>
      <c r="I39" s="169">
        <v>1670</v>
      </c>
      <c r="J39" s="168">
        <v>2473</v>
      </c>
      <c r="K39" s="170">
        <v>624</v>
      </c>
      <c r="L39" s="168">
        <v>207</v>
      </c>
      <c r="M39" s="169">
        <v>747</v>
      </c>
      <c r="N39" s="168">
        <v>1796</v>
      </c>
      <c r="O39" s="170">
        <v>661</v>
      </c>
      <c r="P39" s="168">
        <v>494</v>
      </c>
      <c r="Q39" s="169">
        <v>1815</v>
      </c>
      <c r="R39" s="168">
        <v>2606</v>
      </c>
      <c r="S39" s="169">
        <v>1335</v>
      </c>
      <c r="T39" s="520"/>
    </row>
    <row r="40" spans="1:20">
      <c r="A40" s="160"/>
      <c r="B40" s="160"/>
      <c r="C40" s="160" t="s">
        <v>79</v>
      </c>
      <c r="D40" s="168">
        <v>17216</v>
      </c>
      <c r="E40" s="169">
        <v>13936</v>
      </c>
      <c r="F40" s="168">
        <v>14059</v>
      </c>
      <c r="G40" s="180">
        <v>15842</v>
      </c>
      <c r="H40" s="197">
        <v>13487</v>
      </c>
      <c r="I40" s="169">
        <v>12059</v>
      </c>
      <c r="J40" s="168">
        <v>8172</v>
      </c>
      <c r="K40" s="170">
        <v>12692</v>
      </c>
      <c r="L40" s="168">
        <v>9964</v>
      </c>
      <c r="M40" s="169">
        <v>9442</v>
      </c>
      <c r="N40" s="198">
        <v>8585</v>
      </c>
      <c r="O40" s="170">
        <v>7722</v>
      </c>
      <c r="P40" s="198">
        <v>5853</v>
      </c>
      <c r="Q40" s="169">
        <v>16298</v>
      </c>
      <c r="R40" s="198">
        <v>23240</v>
      </c>
      <c r="S40" s="169">
        <v>3703</v>
      </c>
      <c r="T40" s="520"/>
    </row>
    <row r="41" spans="1:20">
      <c r="A41" s="172"/>
      <c r="B41" s="172"/>
      <c r="C41" s="172" t="s">
        <v>80</v>
      </c>
      <c r="D41" s="173">
        <v>45903</v>
      </c>
      <c r="E41" s="174">
        <v>41575</v>
      </c>
      <c r="F41" s="173">
        <v>37890</v>
      </c>
      <c r="G41" s="199">
        <v>38092</v>
      </c>
      <c r="H41" s="173">
        <v>41306</v>
      </c>
      <c r="I41" s="174">
        <v>38861</v>
      </c>
      <c r="J41" s="173">
        <v>38025</v>
      </c>
      <c r="K41" s="175">
        <v>32228</v>
      </c>
      <c r="L41" s="173">
        <v>36409</v>
      </c>
      <c r="M41" s="174">
        <v>38143</v>
      </c>
      <c r="N41" s="173">
        <v>37080</v>
      </c>
      <c r="O41" s="175">
        <v>30966</v>
      </c>
      <c r="P41" s="173">
        <v>39108</v>
      </c>
      <c r="Q41" s="174">
        <v>47012</v>
      </c>
      <c r="R41" s="173">
        <v>38477</v>
      </c>
      <c r="S41" s="174">
        <v>29213</v>
      </c>
      <c r="T41" s="520"/>
    </row>
    <row r="42" spans="1:20" ht="8.25" customHeight="1">
      <c r="A42" s="160"/>
      <c r="B42" s="160"/>
      <c r="C42" s="160"/>
      <c r="D42" s="168"/>
      <c r="E42" s="169"/>
      <c r="F42" s="168"/>
      <c r="G42" s="170"/>
      <c r="H42" s="168"/>
      <c r="I42" s="169"/>
      <c r="J42" s="168"/>
      <c r="K42" s="170"/>
      <c r="L42" s="168"/>
      <c r="M42" s="169"/>
      <c r="N42" s="168"/>
      <c r="O42" s="170"/>
      <c r="P42" s="168"/>
      <c r="Q42" s="169"/>
      <c r="R42" s="168"/>
      <c r="S42" s="169"/>
      <c r="T42" s="520"/>
    </row>
    <row r="43" spans="1:20">
      <c r="A43" s="160"/>
      <c r="B43" s="167" t="s">
        <v>81</v>
      </c>
      <c r="C43" s="167"/>
      <c r="D43" s="176">
        <f t="shared" ref="D43:M43" si="3">+SUM(D35:D41)</f>
        <v>204842</v>
      </c>
      <c r="E43" s="177">
        <f t="shared" si="3"/>
        <v>187398</v>
      </c>
      <c r="F43" s="176">
        <f t="shared" si="3"/>
        <v>186253</v>
      </c>
      <c r="G43" s="184">
        <f t="shared" si="3"/>
        <v>281436</v>
      </c>
      <c r="H43" s="185">
        <f t="shared" si="3"/>
        <v>271153</v>
      </c>
      <c r="I43" s="177">
        <f t="shared" si="3"/>
        <v>262550</v>
      </c>
      <c r="J43" s="176">
        <f t="shared" si="3"/>
        <v>276252</v>
      </c>
      <c r="K43" s="178">
        <f>+SUM(K35:K41)</f>
        <v>238323</v>
      </c>
      <c r="L43" s="176">
        <f t="shared" si="3"/>
        <v>190442</v>
      </c>
      <c r="M43" s="177">
        <f t="shared" si="3"/>
        <v>266210</v>
      </c>
      <c r="N43" s="176">
        <f>+SUM(N35:N41)</f>
        <v>238764</v>
      </c>
      <c r="O43" s="178">
        <f>+SUM(O35:O41)</f>
        <v>246817</v>
      </c>
      <c r="P43" s="176">
        <f>+SUM(P35:P41)</f>
        <v>229178</v>
      </c>
      <c r="Q43" s="177">
        <f>+SUM(Q35:Q41)</f>
        <v>283875</v>
      </c>
      <c r="R43" s="176">
        <f>SUM(R35:R41)</f>
        <v>246860</v>
      </c>
      <c r="S43" s="177">
        <f>SUM(S35:S41)</f>
        <v>255390</v>
      </c>
      <c r="T43" s="520"/>
    </row>
    <row r="44" spans="1:20" ht="9" customHeight="1">
      <c r="A44" s="160"/>
      <c r="B44" s="160"/>
      <c r="C44" s="160"/>
      <c r="D44" s="168"/>
      <c r="E44" s="169"/>
      <c r="F44" s="168"/>
      <c r="G44" s="170"/>
      <c r="H44" s="168"/>
      <c r="I44" s="169"/>
      <c r="J44" s="168"/>
      <c r="K44" s="170"/>
      <c r="L44" s="168"/>
      <c r="M44" s="169"/>
      <c r="N44" s="168"/>
      <c r="O44" s="170"/>
      <c r="P44" s="168"/>
      <c r="Q44" s="169"/>
      <c r="R44" s="168"/>
      <c r="S44" s="169"/>
      <c r="T44" s="520"/>
    </row>
    <row r="45" spans="1:20">
      <c r="A45" s="160"/>
      <c r="B45" s="167" t="s">
        <v>82</v>
      </c>
      <c r="C45" s="160"/>
      <c r="D45" s="168"/>
      <c r="E45" s="169"/>
      <c r="F45" s="168"/>
      <c r="G45" s="170"/>
      <c r="H45" s="168"/>
      <c r="I45" s="169"/>
      <c r="J45" s="168"/>
      <c r="K45" s="170"/>
      <c r="L45" s="168"/>
      <c r="M45" s="169"/>
      <c r="N45" s="168"/>
      <c r="O45" s="170"/>
      <c r="P45" s="168"/>
      <c r="Q45" s="169"/>
      <c r="R45" s="168"/>
      <c r="S45" s="169"/>
      <c r="T45" s="520"/>
    </row>
    <row r="46" spans="1:20" ht="8.25" customHeight="1">
      <c r="A46" s="160"/>
      <c r="B46" s="160"/>
      <c r="C46" s="194"/>
      <c r="D46" s="168"/>
      <c r="E46" s="169"/>
      <c r="F46" s="168"/>
      <c r="G46" s="170"/>
      <c r="H46" s="168"/>
      <c r="I46" s="169"/>
      <c r="J46" s="168"/>
      <c r="K46" s="170"/>
      <c r="L46" s="168"/>
      <c r="M46" s="169"/>
      <c r="N46" s="168"/>
      <c r="O46" s="170"/>
      <c r="P46" s="168"/>
      <c r="Q46" s="169"/>
      <c r="R46" s="168"/>
      <c r="S46" s="169"/>
      <c r="T46" s="520"/>
    </row>
    <row r="47" spans="1:20">
      <c r="A47" s="160"/>
      <c r="B47" s="160"/>
      <c r="C47" s="171" t="s">
        <v>83</v>
      </c>
      <c r="D47" s="168">
        <v>244946</v>
      </c>
      <c r="E47" s="169">
        <v>320532</v>
      </c>
      <c r="F47" s="168">
        <v>316625</v>
      </c>
      <c r="G47" s="170">
        <v>243097</v>
      </c>
      <c r="H47" s="168">
        <v>233551</v>
      </c>
      <c r="I47" s="169">
        <v>276583</v>
      </c>
      <c r="J47" s="168">
        <v>246161</v>
      </c>
      <c r="K47" s="170">
        <v>266998</v>
      </c>
      <c r="L47" s="168">
        <v>264811</v>
      </c>
      <c r="M47" s="200">
        <v>241651</v>
      </c>
      <c r="N47" s="168">
        <v>204942</v>
      </c>
      <c r="O47" s="170">
        <v>234164</v>
      </c>
      <c r="P47" s="168">
        <v>235923</v>
      </c>
      <c r="Q47" s="169">
        <v>192727</v>
      </c>
      <c r="R47" s="168">
        <v>223661</v>
      </c>
      <c r="S47" s="169">
        <v>230166</v>
      </c>
      <c r="T47" s="520"/>
    </row>
    <row r="48" spans="1:20">
      <c r="A48" s="160"/>
      <c r="B48" s="160"/>
      <c r="C48" s="160" t="s">
        <v>75</v>
      </c>
      <c r="D48" s="168">
        <v>52584</v>
      </c>
      <c r="E48" s="169">
        <v>40486</v>
      </c>
      <c r="F48" s="168">
        <v>30059</v>
      </c>
      <c r="G48" s="180">
        <v>23039</v>
      </c>
      <c r="H48" s="168">
        <v>21808</v>
      </c>
      <c r="I48" s="169">
        <v>30389</v>
      </c>
      <c r="J48" s="168">
        <v>27212</v>
      </c>
      <c r="K48" s="170">
        <v>26221</v>
      </c>
      <c r="L48" s="168">
        <v>15110</v>
      </c>
      <c r="M48" s="200">
        <v>21682</v>
      </c>
      <c r="N48" s="168">
        <v>21716</v>
      </c>
      <c r="O48" s="170">
        <v>8828</v>
      </c>
      <c r="P48" s="168">
        <v>9208</v>
      </c>
      <c r="Q48" s="169">
        <v>9132</v>
      </c>
      <c r="R48" s="168">
        <v>8247</v>
      </c>
      <c r="S48" s="169">
        <v>17928</v>
      </c>
      <c r="T48" s="520"/>
    </row>
    <row r="49" spans="1:20" s="183" customFormat="1">
      <c r="A49" s="162"/>
      <c r="B49" s="162"/>
      <c r="C49" s="162" t="s">
        <v>84</v>
      </c>
      <c r="D49" s="168">
        <v>5078</v>
      </c>
      <c r="E49" s="169">
        <f>8242+575</f>
        <v>8817</v>
      </c>
      <c r="F49" s="168">
        <v>10387</v>
      </c>
      <c r="G49" s="170">
        <v>11071</v>
      </c>
      <c r="H49" s="168">
        <v>13963</v>
      </c>
      <c r="I49" s="169">
        <v>15583</v>
      </c>
      <c r="J49" s="168">
        <v>19553</v>
      </c>
      <c r="K49" s="170">
        <v>18594</v>
      </c>
      <c r="L49" s="168">
        <v>21495</v>
      </c>
      <c r="M49" s="200">
        <v>29104</v>
      </c>
      <c r="N49" s="168">
        <v>29920</v>
      </c>
      <c r="O49" s="170">
        <v>10924</v>
      </c>
      <c r="P49" s="168">
        <v>11004</v>
      </c>
      <c r="Q49" s="169">
        <v>11266</v>
      </c>
      <c r="R49" s="168">
        <v>15148</v>
      </c>
      <c r="S49" s="169">
        <v>26270</v>
      </c>
      <c r="T49" s="520"/>
    </row>
    <row r="50" spans="1:20">
      <c r="A50" s="160"/>
      <c r="B50" s="160"/>
      <c r="C50" s="160" t="s">
        <v>85</v>
      </c>
      <c r="D50" s="168">
        <v>13786</v>
      </c>
      <c r="E50" s="169">
        <v>5888</v>
      </c>
      <c r="F50" s="168">
        <v>8408</v>
      </c>
      <c r="G50" s="180">
        <v>10049</v>
      </c>
      <c r="H50" s="197">
        <v>11224</v>
      </c>
      <c r="I50" s="182">
        <v>9344</v>
      </c>
      <c r="J50" s="181">
        <v>9455</v>
      </c>
      <c r="K50" s="170">
        <v>9721</v>
      </c>
      <c r="L50" s="168">
        <v>10219</v>
      </c>
      <c r="M50" s="200">
        <v>10127</v>
      </c>
      <c r="N50" s="198">
        <v>10732</v>
      </c>
      <c r="O50" s="170">
        <v>12298</v>
      </c>
      <c r="P50" s="198">
        <v>10979</v>
      </c>
      <c r="Q50" s="169">
        <v>10403</v>
      </c>
      <c r="R50" s="198">
        <v>10942</v>
      </c>
      <c r="S50" s="169">
        <v>11236</v>
      </c>
      <c r="T50" s="520"/>
    </row>
    <row r="51" spans="1:20">
      <c r="A51" s="172"/>
      <c r="B51" s="172"/>
      <c r="C51" s="172" t="s">
        <v>86</v>
      </c>
      <c r="D51" s="173">
        <v>2671</v>
      </c>
      <c r="E51" s="174">
        <v>3361</v>
      </c>
      <c r="F51" s="173">
        <v>2716</v>
      </c>
      <c r="G51" s="199">
        <v>1304</v>
      </c>
      <c r="H51" s="173">
        <v>975</v>
      </c>
      <c r="I51" s="174">
        <v>958</v>
      </c>
      <c r="J51" s="173">
        <v>942</v>
      </c>
      <c r="K51" s="175">
        <v>1100</v>
      </c>
      <c r="L51" s="173">
        <v>1118</v>
      </c>
      <c r="M51" s="201">
        <v>1215</v>
      </c>
      <c r="N51" s="173">
        <v>1232</v>
      </c>
      <c r="O51" s="175">
        <v>1263</v>
      </c>
      <c r="P51" s="173">
        <v>1281</v>
      </c>
      <c r="Q51" s="174">
        <v>1321</v>
      </c>
      <c r="R51" s="173">
        <v>1397</v>
      </c>
      <c r="S51" s="174">
        <v>947</v>
      </c>
      <c r="T51" s="520"/>
    </row>
    <row r="52" spans="1:20" ht="8.25" customHeight="1">
      <c r="A52" s="160"/>
      <c r="B52" s="160"/>
      <c r="C52" s="194"/>
      <c r="D52" s="202"/>
      <c r="E52" s="203"/>
      <c r="F52" s="202"/>
      <c r="G52" s="204"/>
      <c r="H52" s="202"/>
      <c r="I52" s="203"/>
      <c r="J52" s="202"/>
      <c r="K52" s="204"/>
      <c r="L52" s="202"/>
      <c r="M52" s="203"/>
      <c r="N52" s="202"/>
      <c r="O52" s="204"/>
      <c r="P52" s="202"/>
      <c r="Q52" s="203"/>
      <c r="R52" s="202"/>
      <c r="S52" s="203"/>
      <c r="T52" s="520"/>
    </row>
    <row r="53" spans="1:20">
      <c r="A53" s="194"/>
      <c r="B53" s="167" t="s">
        <v>87</v>
      </c>
      <c r="C53" s="205"/>
      <c r="D53" s="176">
        <f t="shared" ref="D53:N53" si="4">+SUM(D47:D51)</f>
        <v>319065</v>
      </c>
      <c r="E53" s="177">
        <f t="shared" si="4"/>
        <v>379084</v>
      </c>
      <c r="F53" s="176">
        <f t="shared" si="4"/>
        <v>368195</v>
      </c>
      <c r="G53" s="184">
        <f t="shared" si="4"/>
        <v>288560</v>
      </c>
      <c r="H53" s="206">
        <f t="shared" si="4"/>
        <v>281521</v>
      </c>
      <c r="I53" s="186">
        <f>+SUM(I47:I51)</f>
        <v>332857</v>
      </c>
      <c r="J53" s="206">
        <f t="shared" si="4"/>
        <v>303323</v>
      </c>
      <c r="K53" s="178">
        <f>+SUM(K47:K51)</f>
        <v>322634</v>
      </c>
      <c r="L53" s="176">
        <f t="shared" si="4"/>
        <v>312753</v>
      </c>
      <c r="M53" s="177">
        <f t="shared" si="4"/>
        <v>303779</v>
      </c>
      <c r="N53" s="207">
        <f t="shared" si="4"/>
        <v>268542</v>
      </c>
      <c r="O53" s="178">
        <f>+SUM(O47:O51)</f>
        <v>267477</v>
      </c>
      <c r="P53" s="176">
        <f>+SUM(P47:P51)</f>
        <v>268395</v>
      </c>
      <c r="Q53" s="177">
        <f>+SUM(Q47:Q51)</f>
        <v>224849</v>
      </c>
      <c r="R53" s="176">
        <f>SUM(R47:R51)</f>
        <v>259395</v>
      </c>
      <c r="S53" s="177">
        <f>SUM(S47:S51)</f>
        <v>286547</v>
      </c>
      <c r="T53" s="520"/>
    </row>
    <row r="54" spans="1:20" ht="9" customHeight="1">
      <c r="A54" s="194"/>
      <c r="B54" s="194"/>
      <c r="C54" s="194"/>
      <c r="D54" s="168"/>
      <c r="E54" s="169"/>
      <c r="F54" s="168"/>
      <c r="G54" s="170"/>
      <c r="H54" s="168"/>
      <c r="I54" s="169"/>
      <c r="J54" s="168"/>
      <c r="K54" s="170"/>
      <c r="L54" s="168"/>
      <c r="M54" s="169"/>
      <c r="N54" s="168"/>
      <c r="O54" s="170"/>
      <c r="P54" s="168"/>
      <c r="Q54" s="169"/>
      <c r="R54" s="168"/>
      <c r="S54" s="169"/>
      <c r="T54" s="520"/>
    </row>
    <row r="55" spans="1:20">
      <c r="A55" s="167" t="s">
        <v>88</v>
      </c>
      <c r="B55" s="167"/>
      <c r="C55" s="167"/>
      <c r="D55" s="176">
        <f t="shared" ref="D55:N55" si="5">+D53+D43</f>
        <v>523907</v>
      </c>
      <c r="E55" s="177">
        <f t="shared" si="5"/>
        <v>566482</v>
      </c>
      <c r="F55" s="176">
        <f t="shared" si="5"/>
        <v>554448</v>
      </c>
      <c r="G55" s="184">
        <f t="shared" si="5"/>
        <v>569996</v>
      </c>
      <c r="H55" s="185">
        <f t="shared" si="5"/>
        <v>552674</v>
      </c>
      <c r="I55" s="186">
        <f>+I53+I43</f>
        <v>595407</v>
      </c>
      <c r="J55" s="185">
        <f t="shared" si="5"/>
        <v>579575</v>
      </c>
      <c r="K55" s="178">
        <f>+K53+K43</f>
        <v>560957</v>
      </c>
      <c r="L55" s="176">
        <f t="shared" si="5"/>
        <v>503195</v>
      </c>
      <c r="M55" s="177">
        <f t="shared" si="5"/>
        <v>569989</v>
      </c>
      <c r="N55" s="176">
        <f t="shared" si="5"/>
        <v>507306</v>
      </c>
      <c r="O55" s="178">
        <f>+O53+O43</f>
        <v>514294</v>
      </c>
      <c r="P55" s="176">
        <f>+P53+P43</f>
        <v>497573</v>
      </c>
      <c r="Q55" s="177">
        <f>+Q53+Q43</f>
        <v>508724</v>
      </c>
      <c r="R55" s="176">
        <f>R43+R53</f>
        <v>506255</v>
      </c>
      <c r="S55" s="177">
        <f>S43+S53</f>
        <v>541937</v>
      </c>
      <c r="T55" s="520"/>
    </row>
    <row r="56" spans="1:20" ht="9" customHeight="1">
      <c r="A56" s="160"/>
      <c r="B56" s="160"/>
      <c r="C56" s="160"/>
      <c r="D56" s="168"/>
      <c r="E56" s="169"/>
      <c r="F56" s="168"/>
      <c r="G56" s="170"/>
      <c r="H56" s="168"/>
      <c r="I56" s="169"/>
      <c r="J56" s="168"/>
      <c r="K56" s="170"/>
      <c r="L56" s="168"/>
      <c r="M56" s="169"/>
      <c r="N56" s="168"/>
      <c r="O56" s="170"/>
      <c r="P56" s="168"/>
      <c r="Q56" s="169"/>
      <c r="R56" s="168"/>
      <c r="S56" s="169"/>
      <c r="T56" s="520"/>
    </row>
    <row r="57" spans="1:20">
      <c r="A57" s="167" t="s">
        <v>89</v>
      </c>
      <c r="B57" s="160"/>
      <c r="C57" s="160"/>
      <c r="D57" s="168"/>
      <c r="E57" s="169"/>
      <c r="F57" s="168"/>
      <c r="G57" s="170"/>
      <c r="H57" s="168"/>
      <c r="I57" s="169"/>
      <c r="J57" s="168"/>
      <c r="K57" s="170"/>
      <c r="L57" s="168"/>
      <c r="M57" s="169"/>
      <c r="N57" s="168"/>
      <c r="O57" s="170"/>
      <c r="P57" s="168"/>
      <c r="Q57" s="169"/>
      <c r="R57" s="168"/>
      <c r="S57" s="169"/>
      <c r="T57" s="520"/>
    </row>
    <row r="58" spans="1:20" ht="9" customHeight="1">
      <c r="A58" s="160"/>
      <c r="B58" s="160"/>
      <c r="C58" s="160"/>
      <c r="D58" s="168"/>
      <c r="E58" s="169"/>
      <c r="F58" s="168"/>
      <c r="G58" s="170"/>
      <c r="H58" s="168"/>
      <c r="I58" s="169"/>
      <c r="J58" s="168"/>
      <c r="K58" s="170"/>
      <c r="L58" s="168"/>
      <c r="M58" s="169"/>
      <c r="N58" s="168"/>
      <c r="O58" s="170"/>
      <c r="P58" s="168"/>
      <c r="Q58" s="169"/>
      <c r="R58" s="168"/>
      <c r="S58" s="169"/>
      <c r="T58" s="520"/>
    </row>
    <row r="59" spans="1:20">
      <c r="A59" s="160"/>
      <c r="B59" s="167" t="s">
        <v>90</v>
      </c>
      <c r="C59" s="160"/>
      <c r="D59" s="168"/>
      <c r="E59" s="169"/>
      <c r="F59" s="168"/>
      <c r="G59" s="170"/>
      <c r="H59" s="168"/>
      <c r="I59" s="169"/>
      <c r="J59" s="168"/>
      <c r="K59" s="170"/>
      <c r="L59" s="168"/>
      <c r="M59" s="169"/>
      <c r="N59" s="168"/>
      <c r="O59" s="170"/>
      <c r="P59" s="168"/>
      <c r="Q59" s="169"/>
      <c r="R59" s="168"/>
      <c r="S59" s="169"/>
      <c r="T59" s="520"/>
    </row>
    <row r="60" spans="1:20">
      <c r="A60" s="160"/>
      <c r="B60" s="160"/>
      <c r="C60" s="160" t="s">
        <v>91</v>
      </c>
      <c r="D60" s="168">
        <v>104275</v>
      </c>
      <c r="E60" s="169">
        <v>104275</v>
      </c>
      <c r="F60" s="168">
        <v>104275</v>
      </c>
      <c r="G60" s="170">
        <v>104275</v>
      </c>
      <c r="H60" s="168">
        <v>104275</v>
      </c>
      <c r="I60" s="169">
        <v>104275</v>
      </c>
      <c r="J60" s="168">
        <v>104275</v>
      </c>
      <c r="K60" s="170">
        <v>104275</v>
      </c>
      <c r="L60" s="168">
        <v>104275</v>
      </c>
      <c r="M60" s="169">
        <v>104275</v>
      </c>
      <c r="N60" s="168">
        <v>104275</v>
      </c>
      <c r="O60" s="170">
        <v>104275</v>
      </c>
      <c r="P60" s="168">
        <v>104275</v>
      </c>
      <c r="Q60" s="169">
        <v>104275</v>
      </c>
      <c r="R60" s="168">
        <v>104275</v>
      </c>
      <c r="S60" s="169">
        <v>104275</v>
      </c>
      <c r="T60" s="520"/>
    </row>
    <row r="61" spans="1:20">
      <c r="A61" s="160"/>
      <c r="B61" s="160"/>
      <c r="C61" s="160" t="s">
        <v>92</v>
      </c>
      <c r="D61" s="168">
        <v>27379</v>
      </c>
      <c r="E61" s="169">
        <v>27379</v>
      </c>
      <c r="F61" s="168">
        <v>27379</v>
      </c>
      <c r="G61" s="170">
        <v>27379</v>
      </c>
      <c r="H61" s="168">
        <v>27379</v>
      </c>
      <c r="I61" s="169">
        <v>27379</v>
      </c>
      <c r="J61" s="168">
        <v>27379</v>
      </c>
      <c r="K61" s="170">
        <v>27379</v>
      </c>
      <c r="L61" s="168">
        <v>27379</v>
      </c>
      <c r="M61" s="169">
        <v>27379</v>
      </c>
      <c r="N61" s="168">
        <v>27379</v>
      </c>
      <c r="O61" s="170">
        <v>27379</v>
      </c>
      <c r="P61" s="168">
        <v>27379</v>
      </c>
      <c r="Q61" s="169">
        <v>27379</v>
      </c>
      <c r="R61" s="168">
        <v>27379</v>
      </c>
      <c r="S61" s="169">
        <v>27379</v>
      </c>
      <c r="T61" s="520"/>
    </row>
    <row r="62" spans="1:20">
      <c r="A62" s="160"/>
      <c r="B62" s="160"/>
      <c r="C62" s="160" t="s">
        <v>93</v>
      </c>
      <c r="D62" s="168">
        <v>-1179</v>
      </c>
      <c r="E62" s="169">
        <v>-1179</v>
      </c>
      <c r="F62" s="168">
        <v>-1179</v>
      </c>
      <c r="G62" s="170">
        <v>-1179</v>
      </c>
      <c r="H62" s="168">
        <v>-1179</v>
      </c>
      <c r="I62" s="169">
        <v>-1179</v>
      </c>
      <c r="J62" s="168">
        <v>-1179</v>
      </c>
      <c r="K62" s="170">
        <v>-1179</v>
      </c>
      <c r="L62" s="168">
        <v>-1179</v>
      </c>
      <c r="M62" s="169">
        <v>-1179</v>
      </c>
      <c r="N62" s="168">
        <v>-1179</v>
      </c>
      <c r="O62" s="170">
        <v>-307</v>
      </c>
      <c r="P62" s="168">
        <v>-307</v>
      </c>
      <c r="Q62" s="169">
        <v>-307</v>
      </c>
      <c r="R62" s="168">
        <v>-307</v>
      </c>
      <c r="S62" s="169">
        <v>-307</v>
      </c>
      <c r="T62" s="520"/>
    </row>
    <row r="63" spans="1:20">
      <c r="A63" s="162"/>
      <c r="B63" s="162"/>
      <c r="C63" s="162" t="s">
        <v>94</v>
      </c>
      <c r="D63" s="168">
        <v>407217</v>
      </c>
      <c r="E63" s="169">
        <v>361662</v>
      </c>
      <c r="F63" s="168">
        <v>388375</v>
      </c>
      <c r="G63" s="180">
        <v>397684</v>
      </c>
      <c r="H63" s="181">
        <v>419240</v>
      </c>
      <c r="I63" s="182">
        <v>365318</v>
      </c>
      <c r="J63" s="181">
        <v>388081</v>
      </c>
      <c r="K63" s="170">
        <v>398250</v>
      </c>
      <c r="L63" s="181">
        <v>414696</v>
      </c>
      <c r="M63" s="169">
        <v>353587</v>
      </c>
      <c r="N63" s="168">
        <v>378092</v>
      </c>
      <c r="O63" s="170">
        <v>385283</v>
      </c>
      <c r="P63" s="168">
        <v>400450</v>
      </c>
      <c r="Q63" s="169">
        <v>352695</v>
      </c>
      <c r="R63" s="168">
        <v>366032</v>
      </c>
      <c r="S63" s="169">
        <v>325709</v>
      </c>
      <c r="T63" s="520"/>
    </row>
    <row r="64" spans="1:20" s="183" customFormat="1">
      <c r="A64" s="172"/>
      <c r="B64" s="172"/>
      <c r="C64" s="172" t="s">
        <v>95</v>
      </c>
      <c r="D64" s="173">
        <v>2908</v>
      </c>
      <c r="E64" s="174">
        <v>-11080</v>
      </c>
      <c r="F64" s="173">
        <v>-6928</v>
      </c>
      <c r="G64" s="199">
        <v>5787</v>
      </c>
      <c r="H64" s="173">
        <v>31546</v>
      </c>
      <c r="I64" s="174">
        <v>9785</v>
      </c>
      <c r="J64" s="173">
        <v>9531</v>
      </c>
      <c r="K64" s="175">
        <v>9755</v>
      </c>
      <c r="L64" s="208">
        <v>7043</v>
      </c>
      <c r="M64" s="174">
        <v>18355</v>
      </c>
      <c r="N64" s="173">
        <v>14074</v>
      </c>
      <c r="O64" s="175">
        <v>14882</v>
      </c>
      <c r="P64" s="173">
        <v>8129</v>
      </c>
      <c r="Q64" s="174">
        <v>7932</v>
      </c>
      <c r="R64" s="173">
        <v>21432</v>
      </c>
      <c r="S64" s="174">
        <v>30959</v>
      </c>
      <c r="T64" s="520"/>
    </row>
    <row r="65" spans="1:20">
      <c r="A65" s="160"/>
      <c r="B65" s="167" t="s">
        <v>96</v>
      </c>
      <c r="C65" s="160"/>
      <c r="D65" s="168">
        <f t="shared" ref="D65:Q65" si="6">+SUM(D60:D64)</f>
        <v>540600</v>
      </c>
      <c r="E65" s="169">
        <f t="shared" si="6"/>
        <v>481057</v>
      </c>
      <c r="F65" s="168">
        <f t="shared" si="6"/>
        <v>511922</v>
      </c>
      <c r="G65" s="180">
        <f t="shared" si="6"/>
        <v>533946</v>
      </c>
      <c r="H65" s="181">
        <f t="shared" si="6"/>
        <v>581261</v>
      </c>
      <c r="I65" s="182">
        <f t="shared" si="6"/>
        <v>505578</v>
      </c>
      <c r="J65" s="181">
        <f t="shared" si="6"/>
        <v>528087</v>
      </c>
      <c r="K65" s="170">
        <f t="shared" si="6"/>
        <v>538480</v>
      </c>
      <c r="L65" s="168">
        <f t="shared" si="6"/>
        <v>552214</v>
      </c>
      <c r="M65" s="169">
        <f t="shared" si="6"/>
        <v>502417</v>
      </c>
      <c r="N65" s="168">
        <f t="shared" si="6"/>
        <v>522641</v>
      </c>
      <c r="O65" s="170">
        <f t="shared" si="6"/>
        <v>531512</v>
      </c>
      <c r="P65" s="168">
        <f t="shared" si="6"/>
        <v>539926</v>
      </c>
      <c r="Q65" s="169">
        <f t="shared" si="6"/>
        <v>491974</v>
      </c>
      <c r="R65" s="168">
        <f>SUM(R60:R64)</f>
        <v>518811</v>
      </c>
      <c r="S65" s="169">
        <f>SUM(S60:S64)</f>
        <v>488015</v>
      </c>
      <c r="T65" s="520"/>
    </row>
    <row r="66" spans="1:20">
      <c r="A66" s="172"/>
      <c r="B66" s="209" t="s">
        <v>49</v>
      </c>
      <c r="C66" s="209"/>
      <c r="D66" s="173">
        <v>71582</v>
      </c>
      <c r="E66" s="174">
        <v>66940</v>
      </c>
      <c r="F66" s="173">
        <v>56049</v>
      </c>
      <c r="G66" s="199">
        <v>62601</v>
      </c>
      <c r="H66" s="208">
        <v>76256</v>
      </c>
      <c r="I66" s="210">
        <v>60170</v>
      </c>
      <c r="J66" s="208">
        <v>64137</v>
      </c>
      <c r="K66" s="175">
        <v>66940</v>
      </c>
      <c r="L66" s="173">
        <v>68296</v>
      </c>
      <c r="M66" s="174">
        <v>71318</v>
      </c>
      <c r="N66" s="173">
        <v>60616</v>
      </c>
      <c r="O66" s="175">
        <v>63200</v>
      </c>
      <c r="P66" s="173">
        <v>62904</v>
      </c>
      <c r="Q66" s="174">
        <v>53500</v>
      </c>
      <c r="R66" s="173">
        <v>62489</v>
      </c>
      <c r="S66" s="174">
        <v>68076</v>
      </c>
      <c r="T66" s="520"/>
    </row>
    <row r="67" spans="1:20">
      <c r="A67" s="167" t="s">
        <v>97</v>
      </c>
      <c r="B67" s="205"/>
      <c r="C67" s="167"/>
      <c r="D67" s="176">
        <f t="shared" ref="D67:Q67" si="7">+D65+D66</f>
        <v>612182</v>
      </c>
      <c r="E67" s="177">
        <f t="shared" si="7"/>
        <v>547997</v>
      </c>
      <c r="F67" s="176">
        <f t="shared" si="7"/>
        <v>567971</v>
      </c>
      <c r="G67" s="184">
        <f t="shared" si="7"/>
        <v>596547</v>
      </c>
      <c r="H67" s="185">
        <f t="shared" si="7"/>
        <v>657517</v>
      </c>
      <c r="I67" s="186">
        <f t="shared" si="7"/>
        <v>565748</v>
      </c>
      <c r="J67" s="211">
        <f t="shared" si="7"/>
        <v>592224</v>
      </c>
      <c r="K67" s="178">
        <f t="shared" si="7"/>
        <v>605420</v>
      </c>
      <c r="L67" s="176">
        <f t="shared" si="7"/>
        <v>620510</v>
      </c>
      <c r="M67" s="177">
        <f t="shared" si="7"/>
        <v>573735</v>
      </c>
      <c r="N67" s="176">
        <f t="shared" si="7"/>
        <v>583257</v>
      </c>
      <c r="O67" s="178">
        <f t="shared" si="7"/>
        <v>594712</v>
      </c>
      <c r="P67" s="176">
        <f>+P65+P66</f>
        <v>602830</v>
      </c>
      <c r="Q67" s="177">
        <f t="shared" si="7"/>
        <v>545474</v>
      </c>
      <c r="R67" s="176">
        <f>+R65+R66</f>
        <v>581300</v>
      </c>
      <c r="S67" s="177">
        <f>+S65+S66</f>
        <v>556091</v>
      </c>
      <c r="T67" s="520"/>
    </row>
    <row r="68" spans="1:20" ht="8.25" customHeight="1">
      <c r="A68" s="160"/>
      <c r="B68" s="160"/>
      <c r="C68" s="160"/>
      <c r="D68" s="168"/>
      <c r="E68" s="169"/>
      <c r="F68" s="168"/>
      <c r="G68" s="170"/>
      <c r="H68" s="168"/>
      <c r="I68" s="169"/>
      <c r="J68" s="168"/>
      <c r="K68" s="170"/>
      <c r="L68" s="168"/>
      <c r="M68" s="169"/>
      <c r="N68" s="168"/>
      <c r="O68" s="170"/>
      <c r="P68" s="168"/>
      <c r="Q68" s="169"/>
      <c r="R68" s="168"/>
      <c r="S68" s="169"/>
      <c r="T68" s="520"/>
    </row>
    <row r="69" spans="1:20" ht="13.5" thickBot="1">
      <c r="A69" s="187" t="s">
        <v>98</v>
      </c>
      <c r="B69" s="187"/>
      <c r="C69" s="187"/>
      <c r="D69" s="188">
        <f t="shared" ref="D69:Q69" si="8">+D67+D55</f>
        <v>1136089</v>
      </c>
      <c r="E69" s="189">
        <f t="shared" si="8"/>
        <v>1114479</v>
      </c>
      <c r="F69" s="188">
        <f t="shared" si="8"/>
        <v>1122419</v>
      </c>
      <c r="G69" s="190">
        <f t="shared" si="8"/>
        <v>1166543</v>
      </c>
      <c r="H69" s="191">
        <f t="shared" si="8"/>
        <v>1210191</v>
      </c>
      <c r="I69" s="192">
        <f t="shared" si="8"/>
        <v>1161155</v>
      </c>
      <c r="J69" s="191">
        <f t="shared" si="8"/>
        <v>1171799</v>
      </c>
      <c r="K69" s="193">
        <f t="shared" si="8"/>
        <v>1166377</v>
      </c>
      <c r="L69" s="188">
        <f t="shared" si="8"/>
        <v>1123705</v>
      </c>
      <c r="M69" s="189">
        <f t="shared" si="8"/>
        <v>1143724</v>
      </c>
      <c r="N69" s="188">
        <f t="shared" si="8"/>
        <v>1090563</v>
      </c>
      <c r="O69" s="193">
        <f t="shared" si="8"/>
        <v>1109006</v>
      </c>
      <c r="P69" s="188">
        <f t="shared" si="8"/>
        <v>1100403</v>
      </c>
      <c r="Q69" s="189">
        <f t="shared" si="8"/>
        <v>1054198</v>
      </c>
      <c r="R69" s="188">
        <f>R55+R67</f>
        <v>1087555</v>
      </c>
      <c r="S69" s="189">
        <f>S55+S67</f>
        <v>1098028</v>
      </c>
      <c r="T69" s="520"/>
    </row>
    <row r="70" spans="1:20" ht="13.5" thickTop="1">
      <c r="A70" s="160"/>
      <c r="B70" s="160"/>
      <c r="C70" s="160"/>
      <c r="D70" s="168"/>
      <c r="E70" s="169"/>
      <c r="F70" s="168"/>
      <c r="G70" s="170"/>
      <c r="H70" s="168"/>
      <c r="I70" s="169"/>
      <c r="J70" s="168"/>
      <c r="K70" s="170"/>
      <c r="L70" s="168"/>
      <c r="M70" s="169"/>
      <c r="N70" s="168"/>
      <c r="O70" s="170"/>
      <c r="P70" s="168"/>
      <c r="Q70" s="169"/>
      <c r="R70" s="168"/>
      <c r="S70" s="169"/>
      <c r="T70" s="520"/>
    </row>
    <row r="71" spans="1:20">
      <c r="A71" s="179" t="s">
        <v>99</v>
      </c>
      <c r="B71" s="160"/>
      <c r="C71" s="160"/>
      <c r="D71" s="176">
        <f t="shared" ref="D71:S71" si="9">-D10-D12+D35+D36+D47+D48</f>
        <v>238670</v>
      </c>
      <c r="E71" s="177">
        <f t="shared" si="9"/>
        <v>289482</v>
      </c>
      <c r="F71" s="176">
        <f t="shared" si="9"/>
        <v>271160</v>
      </c>
      <c r="G71" s="184">
        <f t="shared" si="9"/>
        <v>254332</v>
      </c>
      <c r="H71" s="176">
        <f t="shared" si="9"/>
        <v>217780</v>
      </c>
      <c r="I71" s="177">
        <f t="shared" si="9"/>
        <v>311882</v>
      </c>
      <c r="J71" s="176">
        <f t="shared" si="9"/>
        <v>284272</v>
      </c>
      <c r="K71" s="178">
        <f t="shared" si="9"/>
        <v>269429</v>
      </c>
      <c r="L71" s="176">
        <f t="shared" si="9"/>
        <v>265360</v>
      </c>
      <c r="M71" s="177">
        <f t="shared" si="9"/>
        <v>297405</v>
      </c>
      <c r="N71" s="176">
        <f t="shared" si="9"/>
        <v>278527</v>
      </c>
      <c r="O71" s="178">
        <f t="shared" si="9"/>
        <v>289446</v>
      </c>
      <c r="P71" s="176">
        <f t="shared" si="9"/>
        <v>270451</v>
      </c>
      <c r="Q71" s="177">
        <f t="shared" si="9"/>
        <v>295060</v>
      </c>
      <c r="R71" s="176">
        <f t="shared" si="9"/>
        <v>272389</v>
      </c>
      <c r="S71" s="177">
        <f t="shared" si="9"/>
        <v>288377</v>
      </c>
      <c r="T71" s="520"/>
    </row>
    <row r="72" spans="1:20" ht="13.5" thickBot="1">
      <c r="A72" s="187" t="s">
        <v>100</v>
      </c>
      <c r="B72" s="187"/>
      <c r="C72" s="187"/>
      <c r="D72" s="212">
        <f t="shared" ref="D72:S72" si="10">+(+D35+D36+D47+D48-D10-D12)/(+D35+D36+D47+D48-D10-D12+D67)</f>
        <v>0.28050706820927729</v>
      </c>
      <c r="E72" s="213">
        <f t="shared" si="10"/>
        <v>0.34565881651957842</v>
      </c>
      <c r="F72" s="212">
        <f t="shared" si="10"/>
        <v>0.32314382378913425</v>
      </c>
      <c r="G72" s="214">
        <f t="shared" si="10"/>
        <v>0.29890501469656672</v>
      </c>
      <c r="H72" s="215">
        <f t="shared" si="10"/>
        <v>0.2488069763748762</v>
      </c>
      <c r="I72" s="216">
        <f t="shared" si="10"/>
        <v>0.35536843544546109</v>
      </c>
      <c r="J72" s="215">
        <f t="shared" si="10"/>
        <v>0.3243277778791917</v>
      </c>
      <c r="K72" s="217">
        <f t="shared" si="10"/>
        <v>0.30797200431160121</v>
      </c>
      <c r="L72" s="212">
        <f t="shared" si="10"/>
        <v>0.29954733764547847</v>
      </c>
      <c r="M72" s="213">
        <f t="shared" si="10"/>
        <v>0.34139747916523178</v>
      </c>
      <c r="N72" s="212">
        <f t="shared" si="10"/>
        <v>0.32319815638257382</v>
      </c>
      <c r="O72" s="217">
        <f t="shared" si="10"/>
        <v>0.3273690901399976</v>
      </c>
      <c r="P72" s="212">
        <f t="shared" si="10"/>
        <v>0.30969527563292915</v>
      </c>
      <c r="Q72" s="213">
        <f t="shared" si="10"/>
        <v>0.35103874441723953</v>
      </c>
      <c r="R72" s="212">
        <f t="shared" si="10"/>
        <v>0.31907287079955349</v>
      </c>
      <c r="S72" s="213">
        <f t="shared" si="10"/>
        <v>0.34148955318614799</v>
      </c>
      <c r="T72" s="520"/>
    </row>
    <row r="73" spans="1:20" ht="13.5" thickTop="1">
      <c r="G73" s="218"/>
      <c r="K73" s="218"/>
      <c r="O73" s="218"/>
      <c r="Q73" s="218"/>
      <c r="R73" s="183"/>
    </row>
    <row r="74" spans="1:20" ht="12.75" customHeight="1">
      <c r="A74" s="219"/>
      <c r="R74" s="183"/>
    </row>
    <row r="75" spans="1:20">
      <c r="G75" s="218"/>
      <c r="K75" s="218"/>
      <c r="O75" s="218"/>
      <c r="Q75" s="218"/>
      <c r="R75" s="183"/>
    </row>
    <row r="76" spans="1:20">
      <c r="A76" s="531"/>
      <c r="B76" s="532"/>
      <c r="C76" s="532"/>
      <c r="D76" s="139"/>
      <c r="E76" s="139"/>
      <c r="F76" s="139"/>
      <c r="G76" s="220"/>
      <c r="H76" s="139"/>
      <c r="I76" s="139"/>
      <c r="J76" s="139"/>
      <c r="K76" s="220"/>
      <c r="L76" s="139"/>
      <c r="M76" s="139"/>
      <c r="N76" s="139"/>
      <c r="O76" s="220"/>
      <c r="P76" s="139"/>
      <c r="Q76" s="218"/>
    </row>
    <row r="77" spans="1:20">
      <c r="A77" s="532"/>
      <c r="B77" s="532"/>
      <c r="C77" s="532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</row>
    <row r="78" spans="1:20">
      <c r="A78" s="532"/>
      <c r="B78" s="532"/>
      <c r="C78" s="532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</row>
    <row r="79" spans="1:20">
      <c r="A79" s="532"/>
      <c r="B79" s="532"/>
      <c r="C79" s="532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</row>
    <row r="80" spans="1:20"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</row>
    <row r="81" spans="4:17"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</row>
    <row r="82" spans="4:17">
      <c r="E82" s="222"/>
      <c r="G82" s="222"/>
      <c r="I82" s="222"/>
      <c r="K82" s="222"/>
      <c r="M82" s="222"/>
      <c r="O82" s="222"/>
      <c r="Q82" s="222"/>
    </row>
    <row r="83" spans="4:17">
      <c r="E83" s="222"/>
      <c r="G83" s="222"/>
      <c r="I83" s="222"/>
      <c r="K83" s="222"/>
      <c r="M83" s="222"/>
      <c r="O83" s="222"/>
      <c r="Q83" s="222"/>
    </row>
    <row r="84" spans="4:17">
      <c r="E84" s="222"/>
      <c r="G84" s="222"/>
      <c r="I84" s="222"/>
      <c r="K84" s="222"/>
      <c r="M84" s="222"/>
      <c r="O84" s="222"/>
      <c r="Q84" s="222"/>
    </row>
    <row r="85" spans="4:17">
      <c r="E85" s="222"/>
      <c r="G85" s="222"/>
      <c r="I85" s="222"/>
      <c r="K85" s="222"/>
      <c r="M85" s="222"/>
      <c r="O85" s="222"/>
      <c r="Q85" s="222"/>
    </row>
    <row r="86" spans="4:17">
      <c r="E86" s="222"/>
      <c r="G86" s="222"/>
      <c r="I86" s="222"/>
      <c r="K86" s="222"/>
      <c r="M86" s="222"/>
      <c r="O86" s="222"/>
      <c r="Q86" s="222"/>
    </row>
    <row r="87" spans="4:17">
      <c r="E87" s="222"/>
      <c r="G87" s="222"/>
      <c r="I87" s="222"/>
      <c r="K87" s="222"/>
      <c r="M87" s="222"/>
      <c r="O87" s="222"/>
      <c r="Q87" s="222"/>
    </row>
    <row r="88" spans="4:17">
      <c r="E88" s="222"/>
      <c r="G88" s="222"/>
      <c r="I88" s="222"/>
      <c r="K88" s="222"/>
      <c r="M88" s="222"/>
      <c r="O88" s="222"/>
      <c r="Q88" s="222"/>
    </row>
    <row r="89" spans="4:17">
      <c r="E89" s="223"/>
      <c r="G89" s="223"/>
      <c r="I89" s="223"/>
      <c r="K89" s="223"/>
      <c r="M89" s="223"/>
      <c r="O89" s="223"/>
      <c r="Q89" s="223"/>
    </row>
    <row r="90" spans="4:17">
      <c r="E90" s="224"/>
      <c r="G90" s="224"/>
      <c r="I90" s="224"/>
      <c r="K90" s="224"/>
      <c r="M90" s="224"/>
      <c r="O90" s="224"/>
      <c r="Q90" s="224"/>
    </row>
    <row r="91" spans="4:17">
      <c r="E91" s="224"/>
      <c r="G91" s="224"/>
      <c r="I91" s="224"/>
      <c r="K91" s="224"/>
      <c r="M91" s="224"/>
      <c r="O91" s="224"/>
      <c r="Q91" s="224"/>
    </row>
    <row r="92" spans="4:17">
      <c r="E92" s="224"/>
      <c r="G92" s="224"/>
      <c r="I92" s="224"/>
      <c r="K92" s="224"/>
      <c r="M92" s="224"/>
      <c r="O92" s="224"/>
      <c r="Q92" s="224"/>
    </row>
    <row r="93" spans="4:17">
      <c r="E93" s="224"/>
      <c r="G93" s="224"/>
      <c r="I93" s="224"/>
      <c r="K93" s="224"/>
      <c r="M93" s="224"/>
      <c r="O93" s="224"/>
      <c r="Q93" s="224"/>
    </row>
    <row r="94" spans="4:17">
      <c r="E94" s="224"/>
      <c r="G94" s="224"/>
      <c r="I94" s="224"/>
      <c r="K94" s="224"/>
      <c r="M94" s="224"/>
      <c r="O94" s="224"/>
      <c r="Q94" s="224"/>
    </row>
  </sheetData>
  <mergeCells count="1">
    <mergeCell ref="A76:C79"/>
  </mergeCells>
  <pageMargins left="0.75" right="0.75" top="1" bottom="1" header="0.5" footer="0.5"/>
  <pageSetup paperSize="9" scale="52" orientation="landscape" r:id="rId1"/>
  <headerFooter alignWithMargins="0"/>
  <colBreaks count="1" manualBreakCount="1">
    <brk id="11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T121"/>
  <sheetViews>
    <sheetView zoomScaleNormal="100" zoomScaleSheetLayoutView="50" workbookViewId="0">
      <pane xSplit="3" ySplit="4" topLeftCell="E12" activePane="bottomRight" state="frozen"/>
      <selection pane="topRight"/>
      <selection pane="bottomLeft"/>
      <selection pane="bottomRight" activeCell="K53" sqref="K53"/>
    </sheetView>
  </sheetViews>
  <sheetFormatPr defaultColWidth="12.5703125" defaultRowHeight="12.75"/>
  <cols>
    <col min="1" max="2" width="3.85546875" style="239" customWidth="1"/>
    <col min="3" max="3" width="67.28515625" style="239" bestFit="1" customWidth="1"/>
    <col min="4" max="19" width="12.7109375" style="239" customWidth="1"/>
    <col min="20" max="16384" width="12.5703125" style="239"/>
  </cols>
  <sheetData>
    <row r="1" spans="1:20" s="228" customFormat="1" ht="15.75">
      <c r="A1" s="1" t="s">
        <v>0</v>
      </c>
      <c r="B1" s="225"/>
      <c r="C1" s="226"/>
      <c r="D1" s="137">
        <v>2008</v>
      </c>
      <c r="E1" s="137">
        <v>2008</v>
      </c>
      <c r="F1" s="137">
        <v>2008</v>
      </c>
      <c r="G1" s="138">
        <v>2008</v>
      </c>
      <c r="H1" s="137">
        <v>2009</v>
      </c>
      <c r="I1" s="137">
        <v>2009</v>
      </c>
      <c r="J1" s="137">
        <v>2009</v>
      </c>
      <c r="K1" s="138">
        <v>2009</v>
      </c>
      <c r="L1" s="137">
        <v>2010</v>
      </c>
      <c r="M1" s="137">
        <v>2010</v>
      </c>
      <c r="N1" s="137">
        <v>2010</v>
      </c>
      <c r="O1" s="138">
        <v>2010</v>
      </c>
      <c r="P1" s="227">
        <v>2011</v>
      </c>
      <c r="Q1" s="137">
        <v>2011</v>
      </c>
      <c r="R1" s="137">
        <v>2011</v>
      </c>
      <c r="S1" s="137">
        <v>2011</v>
      </c>
    </row>
    <row r="2" spans="1:20" s="228" customFormat="1" ht="15.75">
      <c r="A2" s="1" t="s">
        <v>101</v>
      </c>
      <c r="B2" s="225"/>
      <c r="C2" s="225"/>
      <c r="D2" s="142" t="s">
        <v>2</v>
      </c>
      <c r="E2" s="143" t="s">
        <v>3</v>
      </c>
      <c r="F2" s="142" t="s">
        <v>4</v>
      </c>
      <c r="G2" s="144" t="s">
        <v>5</v>
      </c>
      <c r="H2" s="142" t="s">
        <v>2</v>
      </c>
      <c r="I2" s="143" t="s">
        <v>3</v>
      </c>
      <c r="J2" s="142" t="s">
        <v>4</v>
      </c>
      <c r="K2" s="144" t="s">
        <v>5</v>
      </c>
      <c r="L2" s="142" t="s">
        <v>2</v>
      </c>
      <c r="M2" s="143" t="s">
        <v>3</v>
      </c>
      <c r="N2" s="142" t="s">
        <v>4</v>
      </c>
      <c r="O2" s="144" t="s">
        <v>5</v>
      </c>
      <c r="P2" s="229" t="s">
        <v>2</v>
      </c>
      <c r="Q2" s="143" t="s">
        <v>3</v>
      </c>
      <c r="R2" s="142" t="s">
        <v>4</v>
      </c>
      <c r="S2" s="143" t="s">
        <v>5</v>
      </c>
    </row>
    <row r="3" spans="1:20" s="228" customFormat="1">
      <c r="A3" s="230"/>
      <c r="B3" s="225"/>
      <c r="C3" s="225"/>
      <c r="D3" s="148" t="s">
        <v>6</v>
      </c>
      <c r="E3" s="148" t="s">
        <v>6</v>
      </c>
      <c r="F3" s="148" t="s">
        <v>6</v>
      </c>
      <c r="G3" s="144"/>
      <c r="H3" s="143"/>
      <c r="I3" s="143"/>
      <c r="J3" s="143"/>
      <c r="K3" s="144"/>
      <c r="L3" s="143"/>
      <c r="M3" s="143"/>
      <c r="N3" s="143"/>
      <c r="O3" s="144"/>
      <c r="P3" s="231"/>
      <c r="Q3" s="143"/>
      <c r="R3" s="143"/>
      <c r="S3" s="143"/>
    </row>
    <row r="4" spans="1:20" s="228" customFormat="1">
      <c r="A4" s="232" t="s">
        <v>8</v>
      </c>
      <c r="B4" s="233"/>
      <c r="C4" s="233"/>
      <c r="D4" s="234" t="s">
        <v>9</v>
      </c>
      <c r="E4" s="234" t="s">
        <v>9</v>
      </c>
      <c r="F4" s="234" t="s">
        <v>9</v>
      </c>
      <c r="G4" s="235" t="s">
        <v>10</v>
      </c>
      <c r="H4" s="234" t="s">
        <v>9</v>
      </c>
      <c r="I4" s="234" t="s">
        <v>9</v>
      </c>
      <c r="J4" s="234" t="s">
        <v>9</v>
      </c>
      <c r="K4" s="235" t="s">
        <v>10</v>
      </c>
      <c r="L4" s="234" t="s">
        <v>9</v>
      </c>
      <c r="M4" s="234" t="s">
        <v>9</v>
      </c>
      <c r="N4" s="234" t="s">
        <v>9</v>
      </c>
      <c r="O4" s="235" t="s">
        <v>10</v>
      </c>
      <c r="P4" s="236" t="s">
        <v>9</v>
      </c>
      <c r="Q4" s="234" t="s">
        <v>9</v>
      </c>
      <c r="R4" s="234" t="s">
        <v>9</v>
      </c>
      <c r="S4" s="234" t="s">
        <v>9</v>
      </c>
    </row>
    <row r="5" spans="1:20" ht="12.75" customHeight="1">
      <c r="A5" s="237"/>
      <c r="B5" s="237"/>
      <c r="C5" s="238"/>
      <c r="E5" s="237"/>
      <c r="G5" s="240"/>
      <c r="I5" s="237"/>
      <c r="K5" s="240"/>
      <c r="M5" s="237"/>
      <c r="O5" s="240"/>
      <c r="P5" s="241"/>
      <c r="Q5" s="237"/>
      <c r="S5" s="237"/>
    </row>
    <row r="6" spans="1:20" ht="12.75" customHeight="1">
      <c r="A6" s="242" t="s">
        <v>102</v>
      </c>
      <c r="B6" s="237"/>
      <c r="C6" s="238"/>
      <c r="E6" s="237"/>
      <c r="G6" s="240"/>
      <c r="I6" s="237"/>
      <c r="K6" s="240"/>
      <c r="M6" s="237"/>
      <c r="O6" s="240"/>
      <c r="P6" s="241"/>
      <c r="Q6" s="237"/>
      <c r="R6" s="243"/>
      <c r="S6" s="237"/>
    </row>
    <row r="7" spans="1:20" ht="12.75" customHeight="1">
      <c r="A7" s="237"/>
      <c r="B7" s="237"/>
      <c r="C7" s="238"/>
      <c r="E7" s="237"/>
      <c r="G7" s="240"/>
      <c r="I7" s="237"/>
      <c r="K7" s="240"/>
      <c r="M7" s="237"/>
      <c r="O7" s="240"/>
      <c r="P7" s="241"/>
      <c r="Q7" s="237"/>
      <c r="R7" s="243"/>
      <c r="S7" s="237"/>
    </row>
    <row r="8" spans="1:20" ht="12.75" customHeight="1">
      <c r="A8" s="237"/>
      <c r="B8" s="237"/>
      <c r="C8" s="237" t="s">
        <v>46</v>
      </c>
      <c r="D8" s="244">
        <v>25588</v>
      </c>
      <c r="E8" s="245">
        <v>59900</v>
      </c>
      <c r="F8" s="244">
        <v>90665</v>
      </c>
      <c r="G8" s="246">
        <v>105593</v>
      </c>
      <c r="H8" s="244">
        <v>24403</v>
      </c>
      <c r="I8" s="245">
        <v>53300</v>
      </c>
      <c r="J8" s="244">
        <v>80451</v>
      </c>
      <c r="K8" s="246">
        <v>93253</v>
      </c>
      <c r="L8" s="244">
        <v>19264</v>
      </c>
      <c r="M8" s="245">
        <v>38875</v>
      </c>
      <c r="N8" s="244">
        <v>67659</v>
      </c>
      <c r="O8" s="246">
        <v>77371</v>
      </c>
      <c r="P8" s="247">
        <v>17867</v>
      </c>
      <c r="Q8" s="245">
        <v>25193</v>
      </c>
      <c r="R8" s="244">
        <v>41854</v>
      </c>
      <c r="S8" s="245">
        <v>3179</v>
      </c>
      <c r="T8" s="261"/>
    </row>
    <row r="9" spans="1:20" ht="12.75" customHeight="1">
      <c r="A9" s="237"/>
      <c r="B9" s="237"/>
      <c r="C9" s="237" t="s">
        <v>103</v>
      </c>
      <c r="D9" s="244">
        <v>27953</v>
      </c>
      <c r="E9" s="245">
        <v>55637</v>
      </c>
      <c r="F9" s="244">
        <v>79184</v>
      </c>
      <c r="G9" s="246">
        <v>106120</v>
      </c>
      <c r="H9" s="244">
        <v>24786</v>
      </c>
      <c r="I9" s="245">
        <v>50961</v>
      </c>
      <c r="J9" s="244">
        <v>76337</v>
      </c>
      <c r="K9" s="246">
        <v>101920</v>
      </c>
      <c r="L9" s="244">
        <v>24140</v>
      </c>
      <c r="M9" s="245">
        <v>49425</v>
      </c>
      <c r="N9" s="244">
        <v>74228</v>
      </c>
      <c r="O9" s="246">
        <v>100872</v>
      </c>
      <c r="P9" s="247">
        <v>23994</v>
      </c>
      <c r="Q9" s="245">
        <v>48018</v>
      </c>
      <c r="R9" s="244">
        <v>72061</v>
      </c>
      <c r="S9" s="245">
        <v>132915</v>
      </c>
      <c r="T9" s="261"/>
    </row>
    <row r="10" spans="1:20" ht="12.75" customHeight="1">
      <c r="A10" s="237"/>
      <c r="B10" s="237"/>
      <c r="C10" s="237" t="s">
        <v>104</v>
      </c>
      <c r="D10" s="244">
        <v>7426</v>
      </c>
      <c r="E10" s="245">
        <v>16885</v>
      </c>
      <c r="F10" s="244">
        <v>24020</v>
      </c>
      <c r="G10" s="246">
        <v>27698</v>
      </c>
      <c r="H10" s="244">
        <v>5463</v>
      </c>
      <c r="I10" s="245">
        <v>11430</v>
      </c>
      <c r="J10" s="244">
        <v>19684</v>
      </c>
      <c r="K10" s="246">
        <v>20958</v>
      </c>
      <c r="L10" s="244">
        <v>5750</v>
      </c>
      <c r="M10" s="245">
        <v>16902</v>
      </c>
      <c r="N10" s="244">
        <v>23554</v>
      </c>
      <c r="O10" s="246">
        <v>6583</v>
      </c>
      <c r="P10" s="247">
        <v>2944</v>
      </c>
      <c r="Q10" s="245">
        <v>8100</v>
      </c>
      <c r="R10" s="244">
        <v>14810</v>
      </c>
      <c r="S10" s="245">
        <v>27538</v>
      </c>
      <c r="T10" s="261"/>
    </row>
    <row r="11" spans="1:20" ht="12.75" customHeight="1">
      <c r="A11" s="237"/>
      <c r="B11" s="237"/>
      <c r="C11" s="237" t="s">
        <v>42</v>
      </c>
      <c r="D11" s="244">
        <v>7980</v>
      </c>
      <c r="E11" s="245">
        <v>12461</v>
      </c>
      <c r="F11" s="244">
        <v>20696</v>
      </c>
      <c r="G11" s="246">
        <v>30308</v>
      </c>
      <c r="H11" s="244">
        <v>9742</v>
      </c>
      <c r="I11" s="245">
        <v>15262</v>
      </c>
      <c r="J11" s="244">
        <v>25671</v>
      </c>
      <c r="K11" s="246">
        <v>32813</v>
      </c>
      <c r="L11" s="244">
        <v>8503</v>
      </c>
      <c r="M11" s="245">
        <v>14286</v>
      </c>
      <c r="N11" s="244">
        <v>21481</v>
      </c>
      <c r="O11" s="246">
        <v>28113</v>
      </c>
      <c r="P11" s="247">
        <v>8440</v>
      </c>
      <c r="Q11" s="245">
        <v>16491</v>
      </c>
      <c r="R11" s="244">
        <v>20678</v>
      </c>
      <c r="S11" s="245">
        <v>32462</v>
      </c>
      <c r="T11" s="261"/>
    </row>
    <row r="12" spans="1:20" ht="12.75" customHeight="1">
      <c r="A12" s="237"/>
      <c r="B12" s="237"/>
      <c r="C12" s="237" t="s">
        <v>43</v>
      </c>
      <c r="D12" s="244">
        <v>-12</v>
      </c>
      <c r="E12" s="245">
        <v>-545</v>
      </c>
      <c r="F12" s="244">
        <v>-717</v>
      </c>
      <c r="G12" s="246">
        <v>-1341</v>
      </c>
      <c r="H12" s="244">
        <v>176</v>
      </c>
      <c r="I12" s="245">
        <v>141</v>
      </c>
      <c r="J12" s="244">
        <v>116</v>
      </c>
      <c r="K12" s="246">
        <v>109</v>
      </c>
      <c r="L12" s="244">
        <v>9</v>
      </c>
      <c r="M12" s="245">
        <v>18</v>
      </c>
      <c r="N12" s="244">
        <v>20</v>
      </c>
      <c r="O12" s="246">
        <v>27</v>
      </c>
      <c r="P12" s="247">
        <v>1</v>
      </c>
      <c r="Q12" s="245">
        <v>1</v>
      </c>
      <c r="R12" s="244">
        <v>-4</v>
      </c>
      <c r="S12" s="245">
        <v>-12</v>
      </c>
      <c r="T12" s="261"/>
    </row>
    <row r="13" spans="1:20" ht="12.75" customHeight="1">
      <c r="A13" s="237"/>
      <c r="B13" s="237"/>
      <c r="C13" s="237" t="s">
        <v>105</v>
      </c>
      <c r="D13" s="244">
        <v>-5394</v>
      </c>
      <c r="E13" s="245">
        <v>-15785</v>
      </c>
      <c r="F13" s="244">
        <v>-19396</v>
      </c>
      <c r="G13" s="246">
        <v>-6898</v>
      </c>
      <c r="H13" s="244">
        <v>-1126</v>
      </c>
      <c r="I13" s="245">
        <v>-20332</v>
      </c>
      <c r="J13" s="244">
        <v>-18514</v>
      </c>
      <c r="K13" s="246">
        <v>-9576</v>
      </c>
      <c r="L13" s="244">
        <v>-9067</v>
      </c>
      <c r="M13" s="245">
        <v>-11505</v>
      </c>
      <c r="N13" s="244">
        <v>-10535</v>
      </c>
      <c r="O13" s="246">
        <v>-15567</v>
      </c>
      <c r="P13" s="247">
        <v>641</v>
      </c>
      <c r="Q13" s="245">
        <v>16722</v>
      </c>
      <c r="R13" s="244">
        <v>10547</v>
      </c>
      <c r="S13" s="245">
        <v>8507</v>
      </c>
      <c r="T13" s="261"/>
    </row>
    <row r="14" spans="1:20" ht="12.75" customHeight="1">
      <c r="A14" s="237"/>
      <c r="B14" s="237"/>
      <c r="C14" s="237" t="s">
        <v>106</v>
      </c>
      <c r="D14" s="244">
        <v>-6874</v>
      </c>
      <c r="E14" s="245">
        <v>-9012</v>
      </c>
      <c r="F14" s="244">
        <v>-14616</v>
      </c>
      <c r="G14" s="246">
        <v>-20768</v>
      </c>
      <c r="H14" s="244">
        <v>-5310</v>
      </c>
      <c r="I14" s="245">
        <v>-6601</v>
      </c>
      <c r="J14" s="244">
        <v>-13002</v>
      </c>
      <c r="K14" s="246">
        <v>-16053</v>
      </c>
      <c r="L14" s="244">
        <v>-4935</v>
      </c>
      <c r="M14" s="245">
        <v>-4458</v>
      </c>
      <c r="N14" s="244">
        <v>-10731</v>
      </c>
      <c r="O14" s="246">
        <v>-11419</v>
      </c>
      <c r="P14" s="247">
        <v>-4104</v>
      </c>
      <c r="Q14" s="245">
        <v>-5718</v>
      </c>
      <c r="R14" s="244">
        <v>-8579</v>
      </c>
      <c r="S14" s="245">
        <v>-10999</v>
      </c>
      <c r="T14" s="261"/>
    </row>
    <row r="15" spans="1:20" ht="12.75" customHeight="1">
      <c r="A15" s="237"/>
      <c r="B15" s="237"/>
      <c r="C15" s="237" t="s">
        <v>107</v>
      </c>
      <c r="D15" s="244">
        <v>-6540</v>
      </c>
      <c r="E15" s="245">
        <f>+-13754+121</f>
        <v>-13633</v>
      </c>
      <c r="F15" s="244">
        <f>121+-24343</f>
        <v>-24222</v>
      </c>
      <c r="G15" s="246">
        <f>127+-34119</f>
        <v>-33992</v>
      </c>
      <c r="H15" s="244">
        <v>-6549</v>
      </c>
      <c r="I15" s="245">
        <v>-16973</v>
      </c>
      <c r="J15" s="244">
        <v>-26737</v>
      </c>
      <c r="K15" s="246">
        <f>-36478</f>
        <v>-36478</v>
      </c>
      <c r="L15" s="244">
        <v>-5413</v>
      </c>
      <c r="M15" s="245">
        <v>-14037</v>
      </c>
      <c r="N15" s="244">
        <v>-22693</v>
      </c>
      <c r="O15" s="246">
        <v>-27331</v>
      </c>
      <c r="P15" s="247">
        <v>-5221</v>
      </c>
      <c r="Q15" s="245">
        <v>-13952</v>
      </c>
      <c r="R15" s="244">
        <v>-17811</v>
      </c>
      <c r="S15" s="245">
        <v>-24129</v>
      </c>
      <c r="T15" s="261"/>
    </row>
    <row r="16" spans="1:20" ht="12.75" customHeight="1">
      <c r="A16" s="237"/>
      <c r="B16" s="237"/>
      <c r="C16" s="237" t="s">
        <v>108</v>
      </c>
      <c r="D16" s="244">
        <v>1394</v>
      </c>
      <c r="E16" s="245">
        <v>2846</v>
      </c>
      <c r="F16" s="244">
        <v>5522</v>
      </c>
      <c r="G16" s="246">
        <v>7923</v>
      </c>
      <c r="H16" s="244">
        <v>2484</v>
      </c>
      <c r="I16" s="245">
        <v>4577</v>
      </c>
      <c r="J16" s="244">
        <v>6599</v>
      </c>
      <c r="K16" s="246">
        <v>8453</v>
      </c>
      <c r="L16" s="244">
        <v>1521</v>
      </c>
      <c r="M16" s="245">
        <v>2901</v>
      </c>
      <c r="N16" s="244">
        <v>3800</v>
      </c>
      <c r="O16" s="246">
        <v>4919</v>
      </c>
      <c r="P16" s="247">
        <v>1047</v>
      </c>
      <c r="Q16" s="245">
        <v>1898</v>
      </c>
      <c r="R16" s="244">
        <v>2732</v>
      </c>
      <c r="S16" s="245">
        <v>3650</v>
      </c>
      <c r="T16" s="261"/>
    </row>
    <row r="17" spans="1:20" ht="12.75" customHeight="1">
      <c r="A17" s="248"/>
      <c r="B17" s="248"/>
      <c r="C17" s="248" t="s">
        <v>109</v>
      </c>
      <c r="D17" s="249">
        <v>-2405</v>
      </c>
      <c r="E17" s="250">
        <v>-6128</v>
      </c>
      <c r="F17" s="249">
        <v>-7310</v>
      </c>
      <c r="G17" s="251">
        <v>-4354</v>
      </c>
      <c r="H17" s="249">
        <v>-3533</v>
      </c>
      <c r="I17" s="250">
        <v>-2757</v>
      </c>
      <c r="J17" s="249">
        <v>-2891</v>
      </c>
      <c r="K17" s="251">
        <v>-1604</v>
      </c>
      <c r="L17" s="249">
        <v>45</v>
      </c>
      <c r="M17" s="250">
        <v>-54</v>
      </c>
      <c r="N17" s="249">
        <v>1402</v>
      </c>
      <c r="O17" s="251">
        <v>1102</v>
      </c>
      <c r="P17" s="252">
        <v>-989</v>
      </c>
      <c r="Q17" s="250">
        <v>-1289</v>
      </c>
      <c r="R17" s="249">
        <v>-2055</v>
      </c>
      <c r="S17" s="250">
        <v>-4330</v>
      </c>
      <c r="T17" s="261"/>
    </row>
    <row r="18" spans="1:20" ht="6" customHeight="1">
      <c r="A18" s="237"/>
      <c r="B18" s="237"/>
      <c r="C18" s="237"/>
      <c r="D18" s="253"/>
      <c r="E18" s="245"/>
      <c r="F18" s="244"/>
      <c r="G18" s="246"/>
      <c r="H18" s="244"/>
      <c r="I18" s="245"/>
      <c r="J18" s="244"/>
      <c r="K18" s="246"/>
      <c r="L18" s="244"/>
      <c r="M18" s="245"/>
      <c r="N18" s="244"/>
      <c r="O18" s="246"/>
      <c r="P18" s="247"/>
      <c r="Q18" s="245"/>
      <c r="R18" s="244"/>
      <c r="S18" s="245"/>
      <c r="T18" s="261"/>
    </row>
    <row r="19" spans="1:20" ht="12.75" customHeight="1">
      <c r="A19" s="237"/>
      <c r="B19" s="242" t="s">
        <v>110</v>
      </c>
      <c r="C19" s="237"/>
      <c r="D19" s="254">
        <f t="shared" ref="D19:P19" si="0">+SUM(D8:D17)</f>
        <v>49116</v>
      </c>
      <c r="E19" s="255">
        <f t="shared" si="0"/>
        <v>102626</v>
      </c>
      <c r="F19" s="254">
        <f t="shared" si="0"/>
        <v>153826</v>
      </c>
      <c r="G19" s="256">
        <f t="shared" si="0"/>
        <v>210289</v>
      </c>
      <c r="H19" s="254">
        <f t="shared" si="0"/>
        <v>50536</v>
      </c>
      <c r="I19" s="255">
        <f>+SUM(I8:I17)</f>
        <v>89008</v>
      </c>
      <c r="J19" s="254">
        <f t="shared" si="0"/>
        <v>147714</v>
      </c>
      <c r="K19" s="256">
        <f>+SUM(K8:K17)</f>
        <v>193795</v>
      </c>
      <c r="L19" s="254">
        <f t="shared" si="0"/>
        <v>39817</v>
      </c>
      <c r="M19" s="255">
        <f>+SUM(M8:M17)</f>
        <v>92353</v>
      </c>
      <c r="N19" s="254">
        <f t="shared" si="0"/>
        <v>148185</v>
      </c>
      <c r="O19" s="256">
        <f>+SUM(O8:O17)</f>
        <v>164670</v>
      </c>
      <c r="P19" s="254">
        <f t="shared" si="0"/>
        <v>44620</v>
      </c>
      <c r="Q19" s="255">
        <f>+SUM(Q8:Q17)</f>
        <v>95464</v>
      </c>
      <c r="R19" s="254">
        <f>+SUM(R8:R17)</f>
        <v>134233</v>
      </c>
      <c r="S19" s="255">
        <f>+SUM(S8:S17)</f>
        <v>168781</v>
      </c>
      <c r="T19" s="261"/>
    </row>
    <row r="20" spans="1:20" ht="12.75" customHeight="1">
      <c r="A20" s="237"/>
      <c r="B20" s="237"/>
      <c r="C20" s="237"/>
      <c r="D20" s="244"/>
      <c r="E20" s="245"/>
      <c r="F20" s="244"/>
      <c r="G20" s="246"/>
      <c r="H20" s="244"/>
      <c r="I20" s="245"/>
      <c r="J20" s="244"/>
      <c r="K20" s="246"/>
      <c r="L20" s="244"/>
      <c r="M20" s="245"/>
      <c r="N20" s="244"/>
      <c r="O20" s="246"/>
      <c r="P20" s="247"/>
      <c r="Q20" s="245"/>
      <c r="R20" s="244"/>
      <c r="S20" s="245"/>
      <c r="T20" s="261"/>
    </row>
    <row r="21" spans="1:20" ht="12.75" customHeight="1">
      <c r="A21" s="242" t="s">
        <v>111</v>
      </c>
      <c r="B21" s="237"/>
      <c r="C21" s="237"/>
      <c r="D21" s="244"/>
      <c r="E21" s="245"/>
      <c r="F21" s="257"/>
      <c r="G21" s="246"/>
      <c r="H21" s="244"/>
      <c r="I21" s="245"/>
      <c r="J21" s="244"/>
      <c r="K21" s="246"/>
      <c r="L21" s="244"/>
      <c r="M21" s="245"/>
      <c r="N21" s="244"/>
      <c r="O21" s="246"/>
      <c r="P21" s="247"/>
      <c r="Q21" s="245"/>
      <c r="R21" s="244"/>
      <c r="S21" s="245"/>
      <c r="T21" s="261"/>
    </row>
    <row r="22" spans="1:20" ht="12.75" customHeight="1">
      <c r="A22" s="237"/>
      <c r="B22" s="237"/>
      <c r="C22" s="238"/>
      <c r="D22" s="244"/>
      <c r="E22" s="245"/>
      <c r="F22" s="244"/>
      <c r="G22" s="246"/>
      <c r="H22" s="244"/>
      <c r="I22" s="245"/>
      <c r="J22" s="244"/>
      <c r="K22" s="246"/>
      <c r="L22" s="244"/>
      <c r="M22" s="245"/>
      <c r="N22" s="244"/>
      <c r="O22" s="246"/>
      <c r="P22" s="247"/>
      <c r="Q22" s="245"/>
      <c r="R22" s="244"/>
      <c r="S22" s="245"/>
      <c r="T22" s="261"/>
    </row>
    <row r="23" spans="1:20" ht="12.75" customHeight="1">
      <c r="A23" s="237"/>
      <c r="B23" s="237"/>
      <c r="C23" s="237" t="s">
        <v>112</v>
      </c>
      <c r="D23" s="258">
        <v>-12746</v>
      </c>
      <c r="E23" s="259">
        <v>-38732</v>
      </c>
      <c r="F23" s="258">
        <v>-57951</v>
      </c>
      <c r="G23" s="246">
        <v>-107949</v>
      </c>
      <c r="H23" s="244">
        <v>-19864</v>
      </c>
      <c r="I23" s="245">
        <v>-49194</v>
      </c>
      <c r="J23" s="244">
        <v>-71544</v>
      </c>
      <c r="K23" s="246">
        <v>-101864</v>
      </c>
      <c r="L23" s="244">
        <v>-15669</v>
      </c>
      <c r="M23" s="260">
        <v>-36176</v>
      </c>
      <c r="N23" s="244">
        <v>-54303</v>
      </c>
      <c r="O23" s="246">
        <v>-91762</v>
      </c>
      <c r="P23" s="247">
        <v>-12314</v>
      </c>
      <c r="Q23" s="245">
        <v>-26656</v>
      </c>
      <c r="R23" s="244">
        <v>-43875</v>
      </c>
      <c r="S23" s="245">
        <v>-83796</v>
      </c>
      <c r="T23" s="261"/>
    </row>
    <row r="24" spans="1:20" ht="12.75" customHeight="1">
      <c r="A24" s="237"/>
      <c r="B24" s="237"/>
      <c r="C24" s="237" t="s">
        <v>113</v>
      </c>
      <c r="D24" s="258">
        <v>-19403</v>
      </c>
      <c r="E24" s="259">
        <v>-17059</v>
      </c>
      <c r="F24" s="258">
        <v>-16770</v>
      </c>
      <c r="G24" s="246">
        <v>-8090</v>
      </c>
      <c r="H24" s="244">
        <v>-9858</v>
      </c>
      <c r="I24" s="245">
        <v>-10226</v>
      </c>
      <c r="J24" s="244">
        <v>-11616</v>
      </c>
      <c r="K24" s="246">
        <v>-8364</v>
      </c>
      <c r="L24" s="244">
        <v>-6103</v>
      </c>
      <c r="M24" s="260">
        <v>-3797</v>
      </c>
      <c r="N24" s="244">
        <v>-4177</v>
      </c>
      <c r="O24" s="246">
        <v>4462</v>
      </c>
      <c r="P24" s="247">
        <v>-8097</v>
      </c>
      <c r="Q24" s="245">
        <v>-7948</v>
      </c>
      <c r="R24" s="244">
        <v>-6705</v>
      </c>
      <c r="S24" s="245">
        <v>3722</v>
      </c>
      <c r="T24" s="261"/>
    </row>
    <row r="25" spans="1:20" ht="12.75" customHeight="1">
      <c r="A25" s="237"/>
      <c r="B25" s="237"/>
      <c r="C25" s="237" t="s">
        <v>114</v>
      </c>
      <c r="D25" s="244">
        <v>0</v>
      </c>
      <c r="E25" s="245">
        <v>0</v>
      </c>
      <c r="F25" s="244">
        <v>-387</v>
      </c>
      <c r="G25" s="246">
        <v>-762</v>
      </c>
      <c r="H25" s="244">
        <v>0</v>
      </c>
      <c r="I25" s="245">
        <v>-300</v>
      </c>
      <c r="J25" s="244">
        <v>-1435</v>
      </c>
      <c r="K25" s="246">
        <v>-5193</v>
      </c>
      <c r="L25" s="244">
        <v>-9</v>
      </c>
      <c r="M25" s="260">
        <v>-96</v>
      </c>
      <c r="N25" s="244">
        <v>-1493</v>
      </c>
      <c r="O25" s="246">
        <v>-1534</v>
      </c>
      <c r="P25" s="247">
        <v>-941</v>
      </c>
      <c r="Q25" s="245">
        <v>-1263</v>
      </c>
      <c r="R25" s="244">
        <v>-2263</v>
      </c>
      <c r="S25" s="245">
        <v>-2675</v>
      </c>
      <c r="T25" s="261"/>
    </row>
    <row r="26" spans="1:20" ht="12.75" customHeight="1">
      <c r="A26" s="237"/>
      <c r="B26" s="237"/>
      <c r="C26" s="238" t="s">
        <v>115</v>
      </c>
      <c r="D26" s="244">
        <v>0</v>
      </c>
      <c r="E26" s="245">
        <v>0</v>
      </c>
      <c r="F26" s="244">
        <v>0</v>
      </c>
      <c r="G26" s="246">
        <v>0</v>
      </c>
      <c r="H26" s="244">
        <v>0</v>
      </c>
      <c r="I26" s="245">
        <v>0</v>
      </c>
      <c r="J26" s="244">
        <v>0</v>
      </c>
      <c r="K26" s="246">
        <v>460</v>
      </c>
      <c r="L26" s="244">
        <v>0</v>
      </c>
      <c r="M26" s="260">
        <v>0</v>
      </c>
      <c r="N26" s="244">
        <v>6</v>
      </c>
      <c r="O26" s="246">
        <v>6</v>
      </c>
      <c r="P26" s="247">
        <v>455</v>
      </c>
      <c r="Q26" s="245">
        <v>455</v>
      </c>
      <c r="R26" s="244">
        <v>455</v>
      </c>
      <c r="S26" s="245">
        <v>468</v>
      </c>
      <c r="T26" s="261"/>
    </row>
    <row r="27" spans="1:20" ht="12.75" customHeight="1">
      <c r="A27" s="237"/>
      <c r="B27" s="237"/>
      <c r="C27" s="237" t="s">
        <v>116</v>
      </c>
      <c r="D27" s="244">
        <v>22299</v>
      </c>
      <c r="E27" s="245">
        <v>8497</v>
      </c>
      <c r="F27" s="244">
        <v>11867</v>
      </c>
      <c r="G27" s="246">
        <v>-4075</v>
      </c>
      <c r="H27" s="244">
        <v>-11660</v>
      </c>
      <c r="I27" s="245">
        <v>-874</v>
      </c>
      <c r="J27" s="244">
        <v>-15128</v>
      </c>
      <c r="K27" s="246">
        <v>-18547</v>
      </c>
      <c r="L27" s="244">
        <v>39174</v>
      </c>
      <c r="M27" s="260">
        <v>17120</v>
      </c>
      <c r="N27" s="244">
        <v>39584</v>
      </c>
      <c r="O27" s="246">
        <v>34327</v>
      </c>
      <c r="P27" s="247">
        <v>-8160</v>
      </c>
      <c r="Q27" s="245">
        <v>11413</v>
      </c>
      <c r="R27" s="244">
        <v>7109</v>
      </c>
      <c r="S27" s="245">
        <v>-997</v>
      </c>
      <c r="T27" s="261"/>
    </row>
    <row r="28" spans="1:20" ht="12.75" customHeight="1">
      <c r="A28" s="237"/>
      <c r="B28" s="237"/>
      <c r="C28" s="237" t="s">
        <v>117</v>
      </c>
      <c r="D28" s="244">
        <v>1270</v>
      </c>
      <c r="E28" s="245">
        <v>1270</v>
      </c>
      <c r="F28" s="244">
        <v>1270</v>
      </c>
      <c r="G28" s="246">
        <v>1233</v>
      </c>
      <c r="H28" s="244">
        <v>0</v>
      </c>
      <c r="I28" s="245">
        <v>0</v>
      </c>
      <c r="J28" s="244">
        <v>0</v>
      </c>
      <c r="K28" s="246">
        <v>2074</v>
      </c>
      <c r="L28" s="244">
        <v>780</v>
      </c>
      <c r="M28" s="260">
        <v>780</v>
      </c>
      <c r="N28" s="244">
        <v>780</v>
      </c>
      <c r="O28" s="246">
        <v>780</v>
      </c>
      <c r="P28" s="247">
        <v>0</v>
      </c>
      <c r="Q28" s="245">
        <v>0</v>
      </c>
      <c r="R28" s="244">
        <v>0</v>
      </c>
      <c r="S28" s="245">
        <v>0</v>
      </c>
      <c r="T28" s="261"/>
    </row>
    <row r="29" spans="1:20" ht="12.75" customHeight="1">
      <c r="A29" s="248"/>
      <c r="B29" s="248"/>
      <c r="C29" s="248" t="s">
        <v>118</v>
      </c>
      <c r="D29" s="249">
        <v>2464</v>
      </c>
      <c r="E29" s="250">
        <v>2690</v>
      </c>
      <c r="F29" s="249">
        <v>8271</v>
      </c>
      <c r="G29" s="251">
        <v>6194</v>
      </c>
      <c r="H29" s="249">
        <v>503</v>
      </c>
      <c r="I29" s="250">
        <v>707</v>
      </c>
      <c r="J29" s="249">
        <v>889</v>
      </c>
      <c r="K29" s="251">
        <v>1135</v>
      </c>
      <c r="L29" s="249">
        <v>197</v>
      </c>
      <c r="M29" s="250">
        <v>361</v>
      </c>
      <c r="N29" s="249">
        <v>725</v>
      </c>
      <c r="O29" s="251">
        <v>873</v>
      </c>
      <c r="P29" s="252">
        <v>3282</v>
      </c>
      <c r="Q29" s="250">
        <v>3786</v>
      </c>
      <c r="R29" s="249">
        <v>3862</v>
      </c>
      <c r="S29" s="250">
        <v>5526</v>
      </c>
      <c r="T29" s="261"/>
    </row>
    <row r="30" spans="1:20" ht="5.25" customHeight="1">
      <c r="A30" s="237"/>
      <c r="B30" s="237"/>
      <c r="C30" s="237"/>
      <c r="D30" s="261"/>
      <c r="E30" s="245"/>
      <c r="F30" s="244"/>
      <c r="G30" s="246"/>
      <c r="H30" s="244"/>
      <c r="I30" s="245"/>
      <c r="J30" s="244"/>
      <c r="K30" s="246"/>
      <c r="L30" s="244"/>
      <c r="M30" s="245"/>
      <c r="N30" s="244"/>
      <c r="O30" s="246"/>
      <c r="P30" s="247"/>
      <c r="Q30" s="245"/>
      <c r="R30" s="244"/>
      <c r="S30" s="245"/>
      <c r="T30" s="261"/>
    </row>
    <row r="31" spans="1:20" ht="12.75" customHeight="1">
      <c r="A31" s="237"/>
      <c r="B31" s="242" t="s">
        <v>119</v>
      </c>
      <c r="C31" s="237"/>
      <c r="D31" s="254">
        <f t="shared" ref="D31:P31" si="1">SUM(D23:D30)</f>
        <v>-6116</v>
      </c>
      <c r="E31" s="255">
        <f t="shared" si="1"/>
        <v>-43334</v>
      </c>
      <c r="F31" s="254">
        <f t="shared" si="1"/>
        <v>-53700</v>
      </c>
      <c r="G31" s="256">
        <f t="shared" si="1"/>
        <v>-113449</v>
      </c>
      <c r="H31" s="254">
        <f t="shared" si="1"/>
        <v>-40879</v>
      </c>
      <c r="I31" s="255">
        <f t="shared" si="1"/>
        <v>-59887</v>
      </c>
      <c r="J31" s="254">
        <f t="shared" si="1"/>
        <v>-98834</v>
      </c>
      <c r="K31" s="256">
        <f t="shared" si="1"/>
        <v>-130299</v>
      </c>
      <c r="L31" s="254">
        <f t="shared" si="1"/>
        <v>18370</v>
      </c>
      <c r="M31" s="255">
        <f>SUM(M23:M30)</f>
        <v>-21808</v>
      </c>
      <c r="N31" s="254">
        <f t="shared" si="1"/>
        <v>-18878</v>
      </c>
      <c r="O31" s="256">
        <f>SUM(O23:O30)</f>
        <v>-52848</v>
      </c>
      <c r="P31" s="254">
        <f t="shared" si="1"/>
        <v>-25775</v>
      </c>
      <c r="Q31" s="255">
        <f>SUM(Q23:Q30)</f>
        <v>-20213</v>
      </c>
      <c r="R31" s="254">
        <f>SUM(R23:R30)</f>
        <v>-41417</v>
      </c>
      <c r="S31" s="255">
        <f>SUM(S23:S30)</f>
        <v>-77752</v>
      </c>
      <c r="T31" s="261"/>
    </row>
    <row r="32" spans="1:20" ht="12.75" customHeight="1">
      <c r="A32" s="237"/>
      <c r="B32" s="237"/>
      <c r="C32" s="238"/>
      <c r="D32" s="261"/>
      <c r="E32" s="245"/>
      <c r="F32" s="244"/>
      <c r="G32" s="246"/>
      <c r="H32" s="244"/>
      <c r="I32" s="245"/>
      <c r="J32" s="244"/>
      <c r="K32" s="246"/>
      <c r="L32" s="244"/>
      <c r="M32" s="245"/>
      <c r="N32" s="244"/>
      <c r="O32" s="246"/>
      <c r="P32" s="247"/>
      <c r="Q32" s="245"/>
      <c r="R32" s="244"/>
      <c r="S32" s="245"/>
      <c r="T32" s="261"/>
    </row>
    <row r="33" spans="1:20" ht="12.75" customHeight="1">
      <c r="A33" s="242" t="s">
        <v>120</v>
      </c>
      <c r="B33" s="237"/>
      <c r="C33" s="237"/>
      <c r="D33" s="244"/>
      <c r="E33" s="245"/>
      <c r="F33" s="244"/>
      <c r="G33" s="246"/>
      <c r="H33" s="244"/>
      <c r="I33" s="245"/>
      <c r="J33" s="244"/>
      <c r="K33" s="246"/>
      <c r="L33" s="244"/>
      <c r="M33" s="245"/>
      <c r="N33" s="244"/>
      <c r="O33" s="246"/>
      <c r="P33" s="247"/>
      <c r="Q33" s="245"/>
      <c r="R33" s="244"/>
      <c r="S33" s="245"/>
      <c r="T33" s="261"/>
    </row>
    <row r="34" spans="1:20" ht="12.75" customHeight="1">
      <c r="A34" s="237"/>
      <c r="B34" s="237"/>
      <c r="C34" s="237"/>
      <c r="D34" s="244"/>
      <c r="E34" s="245"/>
      <c r="F34" s="244"/>
      <c r="G34" s="246"/>
      <c r="H34" s="244"/>
      <c r="I34" s="245"/>
      <c r="J34" s="244"/>
      <c r="K34" s="246"/>
      <c r="L34" s="244"/>
      <c r="M34" s="245"/>
      <c r="N34" s="244"/>
      <c r="O34" s="246"/>
      <c r="P34" s="247"/>
      <c r="Q34" s="245"/>
      <c r="R34" s="244"/>
      <c r="S34" s="245"/>
      <c r="T34" s="261"/>
    </row>
    <row r="35" spans="1:20" ht="12.75" customHeight="1">
      <c r="A35" s="237"/>
      <c r="B35" s="237"/>
      <c r="C35" s="262" t="s">
        <v>121</v>
      </c>
      <c r="D35" s="244">
        <v>-1</v>
      </c>
      <c r="E35" s="245">
        <v>-77049</v>
      </c>
      <c r="F35" s="244">
        <v>-95269</v>
      </c>
      <c r="G35" s="246">
        <v>-95343</v>
      </c>
      <c r="H35" s="244">
        <v>0</v>
      </c>
      <c r="I35" s="245">
        <v>-90419</v>
      </c>
      <c r="J35" s="244">
        <v>-93619</v>
      </c>
      <c r="K35" s="246">
        <v>-93640</v>
      </c>
      <c r="L35" s="244">
        <v>-13</v>
      </c>
      <c r="M35" s="260">
        <v>-77031</v>
      </c>
      <c r="N35" s="244">
        <v>-91545</v>
      </c>
      <c r="O35" s="246">
        <v>-91819</v>
      </c>
      <c r="P35" s="247">
        <v>-10</v>
      </c>
      <c r="Q35" s="245">
        <v>-63337</v>
      </c>
      <c r="R35" s="244">
        <v>-64436</v>
      </c>
      <c r="S35" s="245">
        <v>-64626</v>
      </c>
      <c r="T35" s="261"/>
    </row>
    <row r="36" spans="1:20" ht="12.75" customHeight="1">
      <c r="A36" s="237"/>
      <c r="B36" s="237"/>
      <c r="C36" s="262" t="s">
        <v>122</v>
      </c>
      <c r="D36" s="244">
        <v>-12798</v>
      </c>
      <c r="E36" s="245">
        <v>35908</v>
      </c>
      <c r="F36" s="244">
        <v>19062</v>
      </c>
      <c r="G36" s="246">
        <v>16113</v>
      </c>
      <c r="H36" s="244">
        <v>-14103</v>
      </c>
      <c r="I36" s="245">
        <v>45497</v>
      </c>
      <c r="J36" s="244">
        <v>29184</v>
      </c>
      <c r="K36" s="246">
        <v>-2920</v>
      </c>
      <c r="L36" s="244">
        <v>-46191</v>
      </c>
      <c r="M36" s="260">
        <v>5028</v>
      </c>
      <c r="N36" s="244">
        <v>-54190</v>
      </c>
      <c r="O36" s="246">
        <v>-38748</v>
      </c>
      <c r="P36" s="247">
        <v>-8198</v>
      </c>
      <c r="Q36" s="245">
        <v>-11654</v>
      </c>
      <c r="R36" s="244">
        <v>-29543</v>
      </c>
      <c r="S36" s="245">
        <v>-28602</v>
      </c>
      <c r="T36" s="261"/>
    </row>
    <row r="37" spans="1:20" ht="12.75" customHeight="1">
      <c r="A37" s="248"/>
      <c r="B37" s="248"/>
      <c r="C37" s="263" t="s">
        <v>123</v>
      </c>
      <c r="D37" s="249">
        <v>0</v>
      </c>
      <c r="E37" s="250">
        <v>0</v>
      </c>
      <c r="F37" s="249">
        <v>0</v>
      </c>
      <c r="G37" s="251">
        <v>0</v>
      </c>
      <c r="H37" s="249">
        <v>0</v>
      </c>
      <c r="I37" s="250">
        <v>0</v>
      </c>
      <c r="J37" s="249">
        <v>0</v>
      </c>
      <c r="K37" s="251">
        <v>0</v>
      </c>
      <c r="L37" s="249">
        <v>0</v>
      </c>
      <c r="M37" s="250">
        <v>0</v>
      </c>
      <c r="N37" s="249">
        <v>-22</v>
      </c>
      <c r="O37" s="251">
        <v>-22</v>
      </c>
      <c r="P37" s="252">
        <v>0</v>
      </c>
      <c r="Q37" s="250"/>
      <c r="R37" s="249">
        <v>0</v>
      </c>
      <c r="S37" s="250">
        <v>0</v>
      </c>
      <c r="T37" s="261"/>
    </row>
    <row r="38" spans="1:20" ht="5.25" customHeight="1">
      <c r="A38" s="237"/>
      <c r="B38" s="237"/>
      <c r="C38" s="237"/>
      <c r="D38" s="244"/>
      <c r="E38" s="245"/>
      <c r="F38" s="244"/>
      <c r="G38" s="246"/>
      <c r="H38" s="244"/>
      <c r="I38" s="245"/>
      <c r="J38" s="244"/>
      <c r="K38" s="246"/>
      <c r="L38" s="244"/>
      <c r="M38" s="245"/>
      <c r="N38" s="244"/>
      <c r="O38" s="246"/>
      <c r="P38" s="247"/>
      <c r="Q38" s="245"/>
      <c r="R38" s="244"/>
      <c r="S38" s="245"/>
      <c r="T38" s="261"/>
    </row>
    <row r="39" spans="1:20" ht="12.75" customHeight="1">
      <c r="A39" s="237"/>
      <c r="B39" s="242" t="s">
        <v>124</v>
      </c>
      <c r="C39" s="237"/>
      <c r="D39" s="254">
        <f t="shared" ref="D39:P39" si="2">+SUM(D35:D37)</f>
        <v>-12799</v>
      </c>
      <c r="E39" s="255">
        <f t="shared" si="2"/>
        <v>-41141</v>
      </c>
      <c r="F39" s="254">
        <f t="shared" si="2"/>
        <v>-76207</v>
      </c>
      <c r="G39" s="256">
        <f t="shared" si="2"/>
        <v>-79230</v>
      </c>
      <c r="H39" s="254">
        <f t="shared" si="2"/>
        <v>-14103</v>
      </c>
      <c r="I39" s="255">
        <f t="shared" si="2"/>
        <v>-44922</v>
      </c>
      <c r="J39" s="254">
        <f t="shared" si="2"/>
        <v>-64435</v>
      </c>
      <c r="K39" s="256">
        <f>+SUM(K35:K37)</f>
        <v>-96560</v>
      </c>
      <c r="L39" s="254">
        <f t="shared" si="2"/>
        <v>-46204</v>
      </c>
      <c r="M39" s="255">
        <f>+SUM(M35:M37)</f>
        <v>-72003</v>
      </c>
      <c r="N39" s="254">
        <f t="shared" si="2"/>
        <v>-145757</v>
      </c>
      <c r="O39" s="256">
        <f>+SUM(O35:O37)</f>
        <v>-130589</v>
      </c>
      <c r="P39" s="254">
        <f t="shared" si="2"/>
        <v>-8208</v>
      </c>
      <c r="Q39" s="255">
        <f>+SUM(Q35:Q37)</f>
        <v>-74991</v>
      </c>
      <c r="R39" s="254">
        <f>+SUM(R35:R37)</f>
        <v>-93979</v>
      </c>
      <c r="S39" s="255">
        <f>+SUM(S35:S37)</f>
        <v>-93228</v>
      </c>
      <c r="T39" s="261"/>
    </row>
    <row r="40" spans="1:20" ht="6.75" customHeight="1">
      <c r="A40" s="237"/>
      <c r="B40" s="264"/>
      <c r="C40" s="237"/>
      <c r="D40" s="244"/>
      <c r="E40" s="245"/>
      <c r="F40" s="244"/>
      <c r="G40" s="246"/>
      <c r="H40" s="244"/>
      <c r="I40" s="245"/>
      <c r="J40" s="244"/>
      <c r="K40" s="246"/>
      <c r="L40" s="244"/>
      <c r="M40" s="245"/>
      <c r="N40" s="244"/>
      <c r="O40" s="246"/>
      <c r="P40" s="247"/>
      <c r="Q40" s="245"/>
      <c r="R40" s="244"/>
      <c r="S40" s="245"/>
      <c r="T40" s="261"/>
    </row>
    <row r="41" spans="1:20" ht="12.75" customHeight="1">
      <c r="A41" s="237"/>
      <c r="B41" s="242" t="s">
        <v>125</v>
      </c>
      <c r="C41" s="237"/>
      <c r="D41" s="254">
        <v>1221</v>
      </c>
      <c r="E41" s="255">
        <v>-3156</v>
      </c>
      <c r="F41" s="254">
        <v>-1854</v>
      </c>
      <c r="G41" s="256">
        <v>1404</v>
      </c>
      <c r="H41" s="254">
        <v>5780</v>
      </c>
      <c r="I41" s="255">
        <v>805</v>
      </c>
      <c r="J41" s="254">
        <v>688</v>
      </c>
      <c r="K41" s="256">
        <v>654</v>
      </c>
      <c r="L41" s="254">
        <v>-619</v>
      </c>
      <c r="M41" s="255">
        <v>867</v>
      </c>
      <c r="N41" s="254">
        <v>231</v>
      </c>
      <c r="O41" s="256">
        <v>338</v>
      </c>
      <c r="P41" s="265">
        <v>-510</v>
      </c>
      <c r="Q41" s="255">
        <v>-374</v>
      </c>
      <c r="R41" s="254">
        <v>409</v>
      </c>
      <c r="S41" s="255">
        <v>809</v>
      </c>
      <c r="T41" s="261"/>
    </row>
    <row r="42" spans="1:20" ht="7.5" customHeight="1">
      <c r="A42" s="237"/>
      <c r="B42" s="237"/>
      <c r="C42" s="238"/>
      <c r="D42" s="244"/>
      <c r="E42" s="255"/>
      <c r="F42" s="254"/>
      <c r="G42" s="256"/>
      <c r="H42" s="254"/>
      <c r="I42" s="255"/>
      <c r="J42" s="254"/>
      <c r="K42" s="256"/>
      <c r="L42" s="254"/>
      <c r="M42" s="255"/>
      <c r="N42" s="254"/>
      <c r="O42" s="256"/>
      <c r="P42" s="265"/>
      <c r="Q42" s="255"/>
      <c r="R42" s="254"/>
      <c r="S42" s="255"/>
      <c r="T42" s="261"/>
    </row>
    <row r="43" spans="1:20" ht="12.75" customHeight="1">
      <c r="A43" s="237"/>
      <c r="B43" s="242" t="s">
        <v>126</v>
      </c>
      <c r="C43" s="237"/>
      <c r="D43" s="254">
        <v>31422</v>
      </c>
      <c r="E43" s="255">
        <v>14995</v>
      </c>
      <c r="F43" s="254">
        <v>22065</v>
      </c>
      <c r="G43" s="256">
        <v>19014</v>
      </c>
      <c r="H43" s="254">
        <f t="shared" ref="H43:Q43" si="3">+H19+H31+H39+H41</f>
        <v>1334</v>
      </c>
      <c r="I43" s="255">
        <f t="shared" si="3"/>
        <v>-14996</v>
      </c>
      <c r="J43" s="254">
        <f t="shared" si="3"/>
        <v>-14867</v>
      </c>
      <c r="K43" s="256">
        <f t="shared" si="3"/>
        <v>-32410</v>
      </c>
      <c r="L43" s="254">
        <f t="shared" si="3"/>
        <v>11364</v>
      </c>
      <c r="M43" s="255">
        <f t="shared" si="3"/>
        <v>-591</v>
      </c>
      <c r="N43" s="254">
        <f t="shared" si="3"/>
        <v>-16219</v>
      </c>
      <c r="O43" s="256">
        <f t="shared" si="3"/>
        <v>-18429</v>
      </c>
      <c r="P43" s="254">
        <f t="shared" si="3"/>
        <v>10127</v>
      </c>
      <c r="Q43" s="255">
        <f t="shared" si="3"/>
        <v>-114</v>
      </c>
      <c r="R43" s="254">
        <f>+R19+R31+R39+R41</f>
        <v>-754</v>
      </c>
      <c r="S43" s="255">
        <f>+S19+S31+S39+S41</f>
        <v>-1390</v>
      </c>
      <c r="T43" s="261"/>
    </row>
    <row r="44" spans="1:20" ht="12.75" customHeight="1">
      <c r="A44" s="237"/>
      <c r="B44" s="237"/>
      <c r="C44" s="238"/>
      <c r="D44" s="244"/>
      <c r="E44" s="245"/>
      <c r="F44" s="244"/>
      <c r="G44" s="246"/>
      <c r="H44" s="244"/>
      <c r="I44" s="245"/>
      <c r="J44" s="244"/>
      <c r="K44" s="246"/>
      <c r="L44" s="244"/>
      <c r="M44" s="245"/>
      <c r="N44" s="244"/>
      <c r="O44" s="246"/>
      <c r="P44" s="247"/>
      <c r="Q44" s="245"/>
      <c r="R44" s="244"/>
      <c r="S44" s="245"/>
      <c r="T44" s="261"/>
    </row>
    <row r="45" spans="1:20" ht="12.75" customHeight="1">
      <c r="A45" s="237"/>
      <c r="B45" s="237"/>
      <c r="C45" s="237" t="s">
        <v>127</v>
      </c>
      <c r="D45" s="244">
        <v>47666</v>
      </c>
      <c r="E45" s="245">
        <v>47666</v>
      </c>
      <c r="F45" s="244">
        <v>47666</v>
      </c>
      <c r="G45" s="246">
        <v>47666</v>
      </c>
      <c r="H45" s="244">
        <v>66680</v>
      </c>
      <c r="I45" s="245">
        <v>66680</v>
      </c>
      <c r="J45" s="244">
        <v>66680</v>
      </c>
      <c r="K45" s="246">
        <v>66680</v>
      </c>
      <c r="L45" s="244">
        <v>34270</v>
      </c>
      <c r="M45" s="245">
        <v>34270</v>
      </c>
      <c r="N45" s="244">
        <v>34270</v>
      </c>
      <c r="O45" s="246">
        <v>34270</v>
      </c>
      <c r="P45" s="247">
        <v>15841</v>
      </c>
      <c r="Q45" s="245">
        <v>15841</v>
      </c>
      <c r="R45" s="244">
        <v>15841</v>
      </c>
      <c r="S45" s="245">
        <v>15841</v>
      </c>
      <c r="T45" s="261"/>
    </row>
    <row r="46" spans="1:20" ht="1.5" customHeight="1">
      <c r="A46" s="237"/>
      <c r="B46" s="237"/>
      <c r="C46" s="237"/>
      <c r="D46" s="244"/>
      <c r="E46" s="245"/>
      <c r="F46" s="244"/>
      <c r="G46" s="246"/>
      <c r="H46" s="244"/>
      <c r="I46" s="245"/>
      <c r="J46" s="244"/>
      <c r="K46" s="246"/>
      <c r="L46" s="244"/>
      <c r="M46" s="245"/>
      <c r="N46" s="244"/>
      <c r="O46" s="246"/>
      <c r="P46" s="247"/>
      <c r="Q46" s="245"/>
      <c r="R46" s="244"/>
      <c r="S46" s="245"/>
      <c r="T46" s="261"/>
    </row>
    <row r="47" spans="1:20" ht="12.75" customHeight="1">
      <c r="A47" s="248"/>
      <c r="B47" s="248"/>
      <c r="C47" s="248" t="s">
        <v>128</v>
      </c>
      <c r="D47" s="249">
        <v>79088</v>
      </c>
      <c r="E47" s="250">
        <v>62661</v>
      </c>
      <c r="F47" s="249">
        <v>69731</v>
      </c>
      <c r="G47" s="251">
        <v>66680</v>
      </c>
      <c r="H47" s="249">
        <v>68014</v>
      </c>
      <c r="I47" s="250">
        <v>51684</v>
      </c>
      <c r="J47" s="249">
        <v>51813</v>
      </c>
      <c r="K47" s="251">
        <v>34270</v>
      </c>
      <c r="L47" s="249">
        <v>45634</v>
      </c>
      <c r="M47" s="250">
        <v>33679</v>
      </c>
      <c r="N47" s="249">
        <v>18051</v>
      </c>
      <c r="O47" s="251">
        <v>15841</v>
      </c>
      <c r="P47" s="252">
        <v>25968</v>
      </c>
      <c r="Q47" s="250">
        <v>15727</v>
      </c>
      <c r="R47" s="249">
        <v>15087</v>
      </c>
      <c r="S47" s="250">
        <v>14451</v>
      </c>
      <c r="T47" s="261"/>
    </row>
    <row r="48" spans="1:20" ht="8.25" customHeight="1">
      <c r="A48" s="237"/>
      <c r="B48" s="237"/>
      <c r="C48" s="237"/>
      <c r="D48" s="244"/>
      <c r="E48" s="245"/>
      <c r="F48" s="244"/>
      <c r="G48" s="246"/>
      <c r="H48" s="244"/>
      <c r="I48" s="245"/>
      <c r="J48" s="244"/>
      <c r="K48" s="246"/>
      <c r="L48" s="244"/>
      <c r="M48" s="245"/>
      <c r="N48" s="244"/>
      <c r="O48" s="246"/>
      <c r="P48" s="247"/>
      <c r="Q48" s="245"/>
      <c r="R48" s="244"/>
      <c r="S48" s="245"/>
      <c r="T48" s="261"/>
    </row>
    <row r="49" spans="1:20" ht="12.75" customHeight="1" thickBot="1">
      <c r="A49" s="266"/>
      <c r="B49" s="267" t="s">
        <v>126</v>
      </c>
      <c r="C49" s="266"/>
      <c r="D49" s="268">
        <f t="shared" ref="D49:P49" si="4">+D47-D45</f>
        <v>31422</v>
      </c>
      <c r="E49" s="269">
        <f t="shared" si="4"/>
        <v>14995</v>
      </c>
      <c r="F49" s="268">
        <f t="shared" si="4"/>
        <v>22065</v>
      </c>
      <c r="G49" s="270">
        <f t="shared" si="4"/>
        <v>19014</v>
      </c>
      <c r="H49" s="268">
        <f>+H47-H45</f>
        <v>1334</v>
      </c>
      <c r="I49" s="269">
        <f t="shared" si="4"/>
        <v>-14996</v>
      </c>
      <c r="J49" s="268">
        <f>+J47-J45</f>
        <v>-14867</v>
      </c>
      <c r="K49" s="270">
        <f t="shared" si="4"/>
        <v>-32410</v>
      </c>
      <c r="L49" s="268">
        <f t="shared" si="4"/>
        <v>11364</v>
      </c>
      <c r="M49" s="269">
        <f t="shared" si="4"/>
        <v>-591</v>
      </c>
      <c r="N49" s="268">
        <f t="shared" si="4"/>
        <v>-16219</v>
      </c>
      <c r="O49" s="270">
        <f t="shared" si="4"/>
        <v>-18429</v>
      </c>
      <c r="P49" s="268">
        <f t="shared" si="4"/>
        <v>10127</v>
      </c>
      <c r="Q49" s="269">
        <f>+Q47-Q45</f>
        <v>-114</v>
      </c>
      <c r="R49" s="268">
        <f>+R47-R45</f>
        <v>-754</v>
      </c>
      <c r="S49" s="269">
        <f>+S47-S45</f>
        <v>-1390</v>
      </c>
      <c r="T49" s="261"/>
    </row>
    <row r="50" spans="1:20" ht="13.5" thickTop="1">
      <c r="D50" s="271"/>
    </row>
    <row r="51" spans="1:20">
      <c r="A51" s="219"/>
      <c r="D51" s="271"/>
      <c r="E51" s="272"/>
      <c r="G51" s="272"/>
      <c r="H51" s="261"/>
      <c r="I51" s="272"/>
      <c r="K51" s="272"/>
      <c r="L51" s="261"/>
      <c r="M51" s="272"/>
      <c r="N51" s="261"/>
      <c r="O51" s="272"/>
      <c r="P51" s="261"/>
      <c r="Q51" s="272"/>
      <c r="R51" s="261"/>
      <c r="S51" s="272"/>
    </row>
    <row r="52" spans="1:20">
      <c r="D52" s="271"/>
    </row>
    <row r="53" spans="1:20">
      <c r="D53" s="271"/>
    </row>
    <row r="54" spans="1:20">
      <c r="D54" s="271"/>
    </row>
    <row r="55" spans="1:20">
      <c r="D55" s="271"/>
    </row>
    <row r="56" spans="1:20">
      <c r="D56" s="271"/>
    </row>
    <row r="57" spans="1:20">
      <c r="D57" s="271"/>
    </row>
    <row r="58" spans="1:20">
      <c r="D58" s="271"/>
    </row>
    <row r="59" spans="1:20">
      <c r="D59" s="271"/>
    </row>
    <row r="60" spans="1:20">
      <c r="D60" s="271"/>
    </row>
    <row r="61" spans="1:20">
      <c r="D61" s="271"/>
    </row>
    <row r="62" spans="1:20">
      <c r="D62" s="271"/>
    </row>
    <row r="63" spans="1:20">
      <c r="D63" s="271"/>
    </row>
    <row r="64" spans="1:20">
      <c r="D64" s="271"/>
    </row>
    <row r="65" spans="4:4">
      <c r="D65" s="271"/>
    </row>
    <row r="66" spans="4:4">
      <c r="D66" s="271"/>
    </row>
    <row r="67" spans="4:4">
      <c r="D67" s="271"/>
    </row>
    <row r="68" spans="4:4">
      <c r="D68" s="271"/>
    </row>
    <row r="69" spans="4:4">
      <c r="D69" s="271"/>
    </row>
    <row r="70" spans="4:4">
      <c r="D70" s="271"/>
    </row>
    <row r="71" spans="4:4">
      <c r="D71" s="271"/>
    </row>
    <row r="72" spans="4:4">
      <c r="D72" s="271"/>
    </row>
    <row r="73" spans="4:4">
      <c r="D73" s="271"/>
    </row>
    <row r="74" spans="4:4">
      <c r="D74" s="271"/>
    </row>
    <row r="75" spans="4:4">
      <c r="D75" s="271"/>
    </row>
    <row r="76" spans="4:4">
      <c r="D76" s="271"/>
    </row>
    <row r="77" spans="4:4">
      <c r="D77" s="271"/>
    </row>
    <row r="78" spans="4:4">
      <c r="D78" s="271"/>
    </row>
    <row r="79" spans="4:4">
      <c r="D79" s="271"/>
    </row>
    <row r="80" spans="4:4">
      <c r="D80" s="271"/>
    </row>
    <row r="81" spans="4:4">
      <c r="D81" s="271"/>
    </row>
    <row r="82" spans="4:4">
      <c r="D82" s="271"/>
    </row>
    <row r="83" spans="4:4">
      <c r="D83" s="271"/>
    </row>
    <row r="84" spans="4:4">
      <c r="D84" s="271"/>
    </row>
    <row r="85" spans="4:4">
      <c r="D85" s="271"/>
    </row>
    <row r="86" spans="4:4">
      <c r="D86" s="271"/>
    </row>
    <row r="87" spans="4:4">
      <c r="D87" s="271"/>
    </row>
    <row r="88" spans="4:4">
      <c r="D88" s="271"/>
    </row>
    <row r="89" spans="4:4">
      <c r="D89" s="271"/>
    </row>
    <row r="90" spans="4:4">
      <c r="D90" s="271"/>
    </row>
    <row r="91" spans="4:4">
      <c r="D91" s="271"/>
    </row>
    <row r="92" spans="4:4">
      <c r="D92" s="271"/>
    </row>
    <row r="93" spans="4:4">
      <c r="D93" s="271"/>
    </row>
    <row r="94" spans="4:4">
      <c r="D94" s="271"/>
    </row>
    <row r="95" spans="4:4">
      <c r="D95" s="271"/>
    </row>
    <row r="96" spans="4:4">
      <c r="D96" s="271"/>
    </row>
    <row r="97" spans="4:4">
      <c r="D97" s="271"/>
    </row>
    <row r="98" spans="4:4">
      <c r="D98" s="271"/>
    </row>
    <row r="99" spans="4:4">
      <c r="D99" s="271"/>
    </row>
    <row r="100" spans="4:4">
      <c r="D100" s="271"/>
    </row>
    <row r="101" spans="4:4">
      <c r="D101" s="271"/>
    </row>
    <row r="102" spans="4:4">
      <c r="D102" s="271"/>
    </row>
    <row r="103" spans="4:4">
      <c r="D103" s="271"/>
    </row>
    <row r="104" spans="4:4">
      <c r="D104" s="271"/>
    </row>
    <row r="105" spans="4:4">
      <c r="D105" s="271"/>
    </row>
    <row r="106" spans="4:4">
      <c r="D106" s="271"/>
    </row>
    <row r="107" spans="4:4">
      <c r="D107" s="271"/>
    </row>
    <row r="108" spans="4:4">
      <c r="D108" s="271"/>
    </row>
    <row r="109" spans="4:4">
      <c r="D109" s="271"/>
    </row>
    <row r="110" spans="4:4">
      <c r="D110" s="271"/>
    </row>
    <row r="111" spans="4:4">
      <c r="D111" s="271"/>
    </row>
    <row r="112" spans="4:4">
      <c r="D112" s="271"/>
    </row>
    <row r="113" spans="4:4">
      <c r="D113" s="271"/>
    </row>
    <row r="114" spans="4:4">
      <c r="D114" s="271"/>
    </row>
    <row r="115" spans="4:4">
      <c r="D115" s="271"/>
    </row>
    <row r="116" spans="4:4">
      <c r="D116" s="271"/>
    </row>
    <row r="117" spans="4:4">
      <c r="D117" s="271"/>
    </row>
    <row r="118" spans="4:4">
      <c r="D118" s="271"/>
    </row>
    <row r="119" spans="4:4">
      <c r="D119" s="271"/>
    </row>
    <row r="120" spans="4:4">
      <c r="D120" s="271"/>
    </row>
    <row r="121" spans="4:4">
      <c r="D121" s="271"/>
    </row>
  </sheetData>
  <pageMargins left="0.74803149606299213" right="0.74803149606299213" top="0.98425196850393704" bottom="0.98425196850393704" header="0.51181102362204722" footer="0.51181102362204722"/>
  <pageSetup paperSize="9" scale="75" pageOrder="overThenDown" orientation="landscape" r:id="rId1"/>
  <headerFooter alignWithMargins="0"/>
  <colBreaks count="1" manualBreakCount="1">
    <brk id="11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6"/>
  <sheetViews>
    <sheetView zoomScaleNormal="100" zoomScaleSheetLayoutView="50" workbookViewId="0">
      <pane xSplit="3" ySplit="4" topLeftCell="F26" activePane="bottomRight" state="frozen"/>
      <selection pane="topRight"/>
      <selection pane="bottomLeft"/>
      <selection pane="bottomRight" activeCell="R70" sqref="R70"/>
    </sheetView>
  </sheetViews>
  <sheetFormatPr defaultColWidth="7.28515625" defaultRowHeight="12.75"/>
  <cols>
    <col min="1" max="1" width="3.42578125" style="351" customWidth="1"/>
    <col min="2" max="2" width="3.140625" style="375" customWidth="1"/>
    <col min="3" max="3" width="40.140625" style="351" customWidth="1"/>
    <col min="4" max="4" width="12.7109375" style="294" customWidth="1"/>
    <col min="5" max="5" width="12.7109375" style="351" customWidth="1"/>
    <col min="6" max="6" width="12.7109375" style="294" customWidth="1"/>
    <col min="7" max="7" width="12.7109375" style="351" customWidth="1"/>
    <col min="8" max="8" width="12.7109375" style="294" customWidth="1"/>
    <col min="9" max="9" width="12.7109375" style="351" customWidth="1"/>
    <col min="10" max="11" width="12.7109375" style="278" customWidth="1"/>
    <col min="12" max="12" width="7.28515625" style="278"/>
    <col min="13" max="14" width="7.5703125" style="278" bestFit="1" customWidth="1"/>
    <col min="15" max="16384" width="7.28515625" style="278"/>
  </cols>
  <sheetData>
    <row r="1" spans="1:14" ht="15.75">
      <c r="A1" s="273" t="s">
        <v>0</v>
      </c>
      <c r="B1" s="274"/>
      <c r="C1" s="275"/>
      <c r="D1" s="276">
        <v>2010</v>
      </c>
      <c r="E1" s="276">
        <v>2010</v>
      </c>
      <c r="F1" s="276">
        <v>2010</v>
      </c>
      <c r="G1" s="277">
        <v>2010</v>
      </c>
      <c r="H1" s="276">
        <v>2011</v>
      </c>
      <c r="I1" s="276">
        <v>2011</v>
      </c>
      <c r="J1" s="276">
        <v>2011</v>
      </c>
      <c r="K1" s="276">
        <v>2011</v>
      </c>
    </row>
    <row r="2" spans="1:14" ht="15.75">
      <c r="A2" s="279" t="s">
        <v>129</v>
      </c>
      <c r="B2" s="274"/>
      <c r="C2" s="280"/>
      <c r="D2" s="281" t="s">
        <v>2</v>
      </c>
      <c r="E2" s="281" t="s">
        <v>3</v>
      </c>
      <c r="F2" s="282" t="s">
        <v>4</v>
      </c>
      <c r="G2" s="283" t="s">
        <v>5</v>
      </c>
      <c r="H2" s="281" t="s">
        <v>2</v>
      </c>
      <c r="I2" s="281" t="s">
        <v>3</v>
      </c>
      <c r="J2" s="281" t="s">
        <v>4</v>
      </c>
      <c r="K2" s="508" t="s">
        <v>5</v>
      </c>
    </row>
    <row r="3" spans="1:14">
      <c r="A3" s="284"/>
      <c r="B3" s="274"/>
      <c r="C3" s="280"/>
      <c r="D3" s="285" t="s">
        <v>6</v>
      </c>
      <c r="E3" s="285" t="s">
        <v>6</v>
      </c>
      <c r="F3" s="285" t="s">
        <v>6</v>
      </c>
      <c r="G3" s="286" t="s">
        <v>6</v>
      </c>
      <c r="H3" s="287"/>
      <c r="I3" s="285"/>
      <c r="J3" s="285"/>
      <c r="K3" s="285"/>
    </row>
    <row r="4" spans="1:14">
      <c r="A4" s="288" t="s">
        <v>130</v>
      </c>
      <c r="B4" s="289"/>
      <c r="C4" s="290"/>
      <c r="D4" s="291" t="s">
        <v>9</v>
      </c>
      <c r="E4" s="291" t="s">
        <v>9</v>
      </c>
      <c r="F4" s="291" t="s">
        <v>9</v>
      </c>
      <c r="G4" s="292" t="s">
        <v>9</v>
      </c>
      <c r="H4" s="291" t="s">
        <v>9</v>
      </c>
      <c r="I4" s="291" t="s">
        <v>9</v>
      </c>
      <c r="J4" s="291" t="s">
        <v>9</v>
      </c>
      <c r="K4" s="291" t="s">
        <v>9</v>
      </c>
    </row>
    <row r="5" spans="1:14">
      <c r="A5" s="293"/>
      <c r="B5" s="274"/>
      <c r="C5" s="293"/>
      <c r="E5" s="295"/>
      <c r="G5" s="296"/>
      <c r="I5" s="297"/>
      <c r="J5" s="294"/>
      <c r="K5" s="297"/>
      <c r="L5" s="294"/>
      <c r="M5" s="294"/>
      <c r="N5" s="294"/>
    </row>
    <row r="6" spans="1:14" ht="14.25" customHeight="1">
      <c r="A6" s="298" t="s">
        <v>131</v>
      </c>
      <c r="B6" s="274"/>
      <c r="C6" s="299"/>
      <c r="D6" s="300"/>
      <c r="E6" s="295"/>
      <c r="G6" s="296"/>
      <c r="I6" s="295"/>
      <c r="J6" s="294"/>
      <c r="K6" s="295"/>
      <c r="L6" s="294"/>
      <c r="M6" s="294"/>
      <c r="N6" s="294"/>
    </row>
    <row r="7" spans="1:14" ht="12.75" customHeight="1">
      <c r="A7" s="299"/>
      <c r="B7" s="274"/>
      <c r="C7" s="299"/>
      <c r="E7" s="295"/>
      <c r="G7" s="296"/>
      <c r="I7" s="295"/>
      <c r="J7" s="294"/>
      <c r="K7" s="295"/>
      <c r="L7" s="294"/>
      <c r="M7" s="294"/>
      <c r="N7" s="294"/>
    </row>
    <row r="8" spans="1:14" ht="12.75" customHeight="1">
      <c r="A8" s="301"/>
      <c r="B8" s="274"/>
      <c r="C8" s="302" t="s">
        <v>132</v>
      </c>
      <c r="D8" s="303">
        <v>21215</v>
      </c>
      <c r="E8" s="304">
        <v>42092</v>
      </c>
      <c r="F8" s="303">
        <v>62594</v>
      </c>
      <c r="G8" s="305">
        <v>82374</v>
      </c>
      <c r="H8" s="303">
        <v>18222</v>
      </c>
      <c r="I8" s="304">
        <v>36069</v>
      </c>
      <c r="J8" s="306">
        <v>53705</v>
      </c>
      <c r="K8" s="304">
        <v>71425</v>
      </c>
      <c r="L8" s="420"/>
      <c r="M8" s="294"/>
      <c r="N8" s="294"/>
    </row>
    <row r="9" spans="1:14" ht="12.75" customHeight="1">
      <c r="A9" s="301"/>
      <c r="B9" s="274"/>
      <c r="C9" s="302" t="s">
        <v>133</v>
      </c>
      <c r="D9" s="307">
        <v>10673</v>
      </c>
      <c r="E9" s="304">
        <v>21175</v>
      </c>
      <c r="F9" s="307">
        <v>31379</v>
      </c>
      <c r="G9" s="305">
        <v>41886</v>
      </c>
      <c r="H9" s="307">
        <v>9888</v>
      </c>
      <c r="I9" s="304">
        <v>20121</v>
      </c>
      <c r="J9" s="306">
        <v>30122</v>
      </c>
      <c r="K9" s="304">
        <v>40679</v>
      </c>
      <c r="L9" s="420"/>
      <c r="M9" s="294"/>
      <c r="N9" s="294"/>
    </row>
    <row r="10" spans="1:14" ht="12.75" customHeight="1">
      <c r="A10" s="301"/>
      <c r="B10" s="274"/>
      <c r="C10" s="302" t="s">
        <v>16</v>
      </c>
      <c r="D10" s="307">
        <v>6071</v>
      </c>
      <c r="E10" s="304">
        <v>12166</v>
      </c>
      <c r="F10" s="307">
        <v>18767</v>
      </c>
      <c r="G10" s="305">
        <v>25551</v>
      </c>
      <c r="H10" s="307">
        <v>6888</v>
      </c>
      <c r="I10" s="304">
        <v>13830</v>
      </c>
      <c r="J10" s="306">
        <v>21019</v>
      </c>
      <c r="K10" s="304">
        <v>28229</v>
      </c>
      <c r="L10" s="420"/>
      <c r="M10" s="294"/>
      <c r="N10" s="294"/>
    </row>
    <row r="11" spans="1:14" ht="12.75" customHeight="1">
      <c r="A11" s="301"/>
      <c r="B11" s="274"/>
      <c r="C11" s="302" t="s">
        <v>134</v>
      </c>
      <c r="D11" s="307">
        <f>48478+197-D10-D9-D8</f>
        <v>10716</v>
      </c>
      <c r="E11" s="308">
        <v>21268</v>
      </c>
      <c r="F11" s="307">
        <f>143324+514-F10-F9-F8</f>
        <v>31098</v>
      </c>
      <c r="G11" s="516">
        <v>42799</v>
      </c>
      <c r="H11" s="307">
        <f>45034+177-H10-H9-H8</f>
        <v>10213</v>
      </c>
      <c r="I11" s="304">
        <v>20631</v>
      </c>
      <c r="J11" s="306">
        <v>31326</v>
      </c>
      <c r="K11" s="304">
        <v>45870</v>
      </c>
      <c r="L11" s="420"/>
      <c r="M11" s="294"/>
      <c r="N11" s="294"/>
    </row>
    <row r="12" spans="1:14" ht="12.75" customHeight="1">
      <c r="A12" s="301"/>
      <c r="B12" s="299" t="s">
        <v>135</v>
      </c>
      <c r="C12" s="301"/>
      <c r="D12" s="309">
        <f t="shared" ref="D12:K12" si="0">+SUM(D8:D11)</f>
        <v>48675</v>
      </c>
      <c r="E12" s="310">
        <f t="shared" si="0"/>
        <v>96701</v>
      </c>
      <c r="F12" s="309">
        <f t="shared" si="0"/>
        <v>143838</v>
      </c>
      <c r="G12" s="517">
        <f t="shared" si="0"/>
        <v>192610</v>
      </c>
      <c r="H12" s="309">
        <f t="shared" si="0"/>
        <v>45211</v>
      </c>
      <c r="I12" s="295">
        <f t="shared" si="0"/>
        <v>90651</v>
      </c>
      <c r="J12" s="311">
        <f t="shared" si="0"/>
        <v>136172</v>
      </c>
      <c r="K12" s="295">
        <f t="shared" si="0"/>
        <v>186203</v>
      </c>
      <c r="L12" s="420"/>
      <c r="M12" s="294"/>
      <c r="N12" s="294"/>
    </row>
    <row r="13" spans="1:14" ht="3" customHeight="1">
      <c r="A13" s="301"/>
      <c r="B13" s="299"/>
      <c r="C13" s="301"/>
      <c r="D13" s="307"/>
      <c r="E13" s="295"/>
      <c r="F13" s="307"/>
      <c r="G13" s="296"/>
      <c r="H13" s="307"/>
      <c r="I13" s="295"/>
      <c r="J13" s="311"/>
      <c r="K13" s="295"/>
      <c r="L13" s="420"/>
      <c r="M13" s="294"/>
      <c r="N13" s="294"/>
    </row>
    <row r="14" spans="1:14" s="314" customFormat="1" ht="12.75" customHeight="1">
      <c r="A14" s="312"/>
      <c r="B14" s="313"/>
      <c r="C14" s="312" t="s">
        <v>132</v>
      </c>
      <c r="D14" s="307">
        <v>39245</v>
      </c>
      <c r="E14" s="304">
        <v>80717</v>
      </c>
      <c r="F14" s="307">
        <v>123374</v>
      </c>
      <c r="G14" s="305">
        <v>164095</v>
      </c>
      <c r="H14" s="307">
        <v>37593</v>
      </c>
      <c r="I14" s="304">
        <v>77387</v>
      </c>
      <c r="J14" s="306">
        <v>118256</v>
      </c>
      <c r="K14" s="304">
        <v>157147</v>
      </c>
      <c r="L14" s="420"/>
    </row>
    <row r="15" spans="1:14" s="314" customFormat="1" ht="12.75" customHeight="1">
      <c r="A15" s="312"/>
      <c r="B15" s="313"/>
      <c r="C15" s="312" t="s">
        <v>136</v>
      </c>
      <c r="D15" s="307">
        <v>9456</v>
      </c>
      <c r="E15" s="304">
        <v>19481</v>
      </c>
      <c r="F15" s="307">
        <v>30421</v>
      </c>
      <c r="G15" s="305">
        <v>41767</v>
      </c>
      <c r="H15" s="307">
        <v>10682</v>
      </c>
      <c r="I15" s="304">
        <v>21679</v>
      </c>
      <c r="J15" s="306">
        <v>33183</v>
      </c>
      <c r="K15" s="304">
        <v>44764</v>
      </c>
      <c r="L15" s="420"/>
    </row>
    <row r="16" spans="1:14" ht="12.75" customHeight="1">
      <c r="A16" s="301"/>
      <c r="B16" s="274"/>
      <c r="C16" s="312" t="s">
        <v>137</v>
      </c>
      <c r="D16" s="303">
        <v>7333</v>
      </c>
      <c r="E16" s="304">
        <v>15171</v>
      </c>
      <c r="F16" s="303">
        <v>23544</v>
      </c>
      <c r="G16" s="305">
        <v>33582</v>
      </c>
      <c r="H16" s="303">
        <v>7646</v>
      </c>
      <c r="I16" s="304">
        <v>15391</v>
      </c>
      <c r="J16" s="306">
        <v>23755</v>
      </c>
      <c r="K16" s="304">
        <v>34680</v>
      </c>
      <c r="L16" s="420"/>
      <c r="M16" s="294"/>
      <c r="N16" s="294"/>
    </row>
    <row r="17" spans="1:14" ht="12.75" customHeight="1">
      <c r="A17" s="301"/>
      <c r="B17" s="315" t="s">
        <v>138</v>
      </c>
      <c r="C17" s="301"/>
      <c r="D17" s="309">
        <f t="shared" ref="D17:J17" si="1">+SUM(D14:D16)</f>
        <v>56034</v>
      </c>
      <c r="E17" s="295">
        <f t="shared" si="1"/>
        <v>115369</v>
      </c>
      <c r="F17" s="309">
        <f t="shared" si="1"/>
        <v>177339</v>
      </c>
      <c r="G17" s="296">
        <f t="shared" si="1"/>
        <v>239444</v>
      </c>
      <c r="H17" s="309">
        <f t="shared" si="1"/>
        <v>55921</v>
      </c>
      <c r="I17" s="295">
        <f t="shared" si="1"/>
        <v>114457</v>
      </c>
      <c r="J17" s="311">
        <f t="shared" si="1"/>
        <v>175194</v>
      </c>
      <c r="K17" s="295">
        <f>+SUM(K14:K16)</f>
        <v>236591</v>
      </c>
      <c r="L17" s="420"/>
      <c r="M17" s="294"/>
      <c r="N17" s="294"/>
    </row>
    <row r="18" spans="1:14" ht="3" customHeight="1">
      <c r="A18" s="301"/>
      <c r="B18" s="315"/>
      <c r="C18" s="301"/>
      <c r="D18" s="307"/>
      <c r="E18" s="295"/>
      <c r="F18" s="307"/>
      <c r="G18" s="296"/>
      <c r="H18" s="307"/>
      <c r="I18" s="295"/>
      <c r="J18" s="311"/>
      <c r="K18" s="295"/>
      <c r="L18" s="420"/>
      <c r="M18" s="294"/>
      <c r="N18" s="294"/>
    </row>
    <row r="19" spans="1:14" ht="12.75" customHeight="1">
      <c r="A19" s="299" t="s">
        <v>28</v>
      </c>
      <c r="B19" s="316"/>
      <c r="C19" s="301"/>
      <c r="D19" s="309">
        <f t="shared" ref="D19:J19" si="2">+D12+D17</f>
        <v>104709</v>
      </c>
      <c r="E19" s="310">
        <f t="shared" si="2"/>
        <v>212070</v>
      </c>
      <c r="F19" s="309">
        <f t="shared" si="2"/>
        <v>321177</v>
      </c>
      <c r="G19" s="517">
        <f>+G12+G17</f>
        <v>432054</v>
      </c>
      <c r="H19" s="309">
        <f t="shared" si="2"/>
        <v>101132</v>
      </c>
      <c r="I19" s="295">
        <f t="shared" si="2"/>
        <v>205108</v>
      </c>
      <c r="J19" s="311">
        <f t="shared" si="2"/>
        <v>311366</v>
      </c>
      <c r="K19" s="295">
        <f>+K12+K17</f>
        <v>422794</v>
      </c>
      <c r="L19" s="420"/>
      <c r="M19" s="294"/>
      <c r="N19" s="294"/>
    </row>
    <row r="20" spans="1:14" ht="12.75" customHeight="1">
      <c r="A20" s="299"/>
      <c r="B20" s="316" t="s">
        <v>37</v>
      </c>
      <c r="C20" s="301"/>
      <c r="D20" s="307">
        <v>-5658</v>
      </c>
      <c r="E20" s="304">
        <v>-11316</v>
      </c>
      <c r="F20" s="307">
        <v>-16974</v>
      </c>
      <c r="G20" s="305">
        <v>-22834</v>
      </c>
      <c r="H20" s="317">
        <v>-5352</v>
      </c>
      <c r="I20" s="304">
        <v>-10738</v>
      </c>
      <c r="J20" s="306">
        <v>-16101</v>
      </c>
      <c r="K20" s="304">
        <v>-21485</v>
      </c>
      <c r="L20" s="420"/>
      <c r="M20" s="294"/>
      <c r="N20" s="294"/>
    </row>
    <row r="21" spans="1:14" ht="12.75" customHeight="1">
      <c r="A21" s="299" t="s">
        <v>51</v>
      </c>
      <c r="B21" s="316"/>
      <c r="C21" s="299"/>
      <c r="D21" s="309">
        <v>34967</v>
      </c>
      <c r="E21" s="295">
        <v>72457</v>
      </c>
      <c r="F21" s="309">
        <v>114218</v>
      </c>
      <c r="G21" s="296">
        <v>144909</v>
      </c>
      <c r="H21" s="309">
        <v>38294</v>
      </c>
      <c r="I21" s="295">
        <v>66013</v>
      </c>
      <c r="J21" s="311">
        <v>99417</v>
      </c>
      <c r="K21" s="295">
        <v>128223</v>
      </c>
      <c r="L21" s="420"/>
      <c r="M21" s="294"/>
      <c r="N21" s="294"/>
    </row>
    <row r="22" spans="1:14" ht="15.75">
      <c r="A22" s="299" t="s">
        <v>139</v>
      </c>
      <c r="B22" s="316"/>
      <c r="C22" s="299"/>
      <c r="D22" s="309">
        <v>41235</v>
      </c>
      <c r="E22" s="295">
        <v>85709</v>
      </c>
      <c r="F22" s="309">
        <v>134055</v>
      </c>
      <c r="G22" s="296">
        <v>173799</v>
      </c>
      <c r="H22" s="309">
        <v>44499</v>
      </c>
      <c r="I22" s="295">
        <v>88512</v>
      </c>
      <c r="J22" s="311">
        <v>133210</v>
      </c>
      <c r="K22" s="295">
        <v>171819</v>
      </c>
      <c r="L22" s="420"/>
      <c r="M22" s="294"/>
      <c r="N22" s="294"/>
    </row>
    <row r="23" spans="1:14" ht="12.75" customHeight="1">
      <c r="A23" s="318" t="s">
        <v>140</v>
      </c>
      <c r="B23" s="319"/>
      <c r="C23" s="318"/>
      <c r="D23" s="320">
        <v>12425</v>
      </c>
      <c r="E23" s="321">
        <v>27964</v>
      </c>
      <c r="F23" s="320">
        <v>43154</v>
      </c>
      <c r="G23" s="322">
        <v>68395</v>
      </c>
      <c r="H23" s="323">
        <v>9782</v>
      </c>
      <c r="I23" s="321">
        <v>21331</v>
      </c>
      <c r="J23" s="324">
        <v>35749</v>
      </c>
      <c r="K23" s="321">
        <v>65559</v>
      </c>
      <c r="L23" s="420"/>
      <c r="M23" s="294"/>
      <c r="N23" s="294"/>
    </row>
    <row r="24" spans="1:14" ht="12.75" customHeight="1">
      <c r="A24" s="312"/>
      <c r="B24" s="274"/>
      <c r="C24" s="312"/>
      <c r="D24" s="325"/>
      <c r="E24" s="295"/>
      <c r="F24" s="325"/>
      <c r="G24" s="296"/>
      <c r="H24" s="326"/>
      <c r="I24" s="295"/>
      <c r="J24" s="311"/>
      <c r="K24" s="295"/>
      <c r="L24" s="420"/>
      <c r="M24" s="294"/>
      <c r="N24" s="294"/>
    </row>
    <row r="25" spans="1:14" ht="12.75" customHeight="1">
      <c r="A25" s="298" t="s">
        <v>141</v>
      </c>
      <c r="B25" s="327"/>
      <c r="C25" s="328"/>
      <c r="D25" s="329"/>
      <c r="E25" s="295"/>
      <c r="F25" s="329"/>
      <c r="G25" s="296"/>
      <c r="H25" s="329"/>
      <c r="I25" s="295"/>
      <c r="J25" s="311"/>
      <c r="K25" s="295"/>
      <c r="L25" s="420"/>
      <c r="M25" s="294"/>
      <c r="N25" s="294"/>
    </row>
    <row r="26" spans="1:14" ht="12.75" customHeight="1">
      <c r="A26" s="330"/>
      <c r="B26" s="327"/>
      <c r="C26" s="328"/>
      <c r="D26" s="329"/>
      <c r="E26" s="295"/>
      <c r="F26" s="329"/>
      <c r="G26" s="296"/>
      <c r="H26" s="329"/>
      <c r="I26" s="295"/>
      <c r="J26" s="311"/>
      <c r="K26" s="295"/>
      <c r="L26" s="420"/>
      <c r="M26" s="294"/>
      <c r="N26" s="294"/>
    </row>
    <row r="27" spans="1:14" ht="12.75" customHeight="1">
      <c r="A27" s="330"/>
      <c r="B27" s="327"/>
      <c r="C27" s="301" t="s">
        <v>132</v>
      </c>
      <c r="D27" s="325">
        <v>3054</v>
      </c>
      <c r="E27" s="304">
        <v>5821</v>
      </c>
      <c r="F27" s="325">
        <v>8545</v>
      </c>
      <c r="G27" s="305">
        <v>11223</v>
      </c>
      <c r="H27" s="325">
        <v>2629</v>
      </c>
      <c r="I27" s="304">
        <v>5122</v>
      </c>
      <c r="J27" s="306">
        <v>7554</v>
      </c>
      <c r="K27" s="304">
        <v>9926</v>
      </c>
      <c r="L27" s="420"/>
      <c r="M27" s="294"/>
      <c r="N27" s="294"/>
    </row>
    <row r="28" spans="1:14" ht="12.75" customHeight="1">
      <c r="A28" s="331"/>
      <c r="B28" s="274"/>
      <c r="C28" s="312" t="s">
        <v>18</v>
      </c>
      <c r="D28" s="325">
        <v>5308</v>
      </c>
      <c r="E28" s="304">
        <v>10524</v>
      </c>
      <c r="F28" s="325">
        <v>15635</v>
      </c>
      <c r="G28" s="305">
        <v>21371</v>
      </c>
      <c r="H28" s="325">
        <v>5020</v>
      </c>
      <c r="I28" s="304">
        <v>10009</v>
      </c>
      <c r="J28" s="306">
        <v>15026</v>
      </c>
      <c r="K28" s="304">
        <v>20108</v>
      </c>
      <c r="L28" s="420"/>
      <c r="M28" s="294"/>
      <c r="N28" s="294"/>
    </row>
    <row r="29" spans="1:14" ht="12.75" customHeight="1">
      <c r="A29" s="299"/>
      <c r="B29" s="299" t="s">
        <v>142</v>
      </c>
      <c r="C29" s="301"/>
      <c r="D29" s="329">
        <f>+D27+D28</f>
        <v>8362</v>
      </c>
      <c r="E29" s="295">
        <f t="shared" ref="E29:J29" si="3">+E27+E28</f>
        <v>16345</v>
      </c>
      <c r="F29" s="329">
        <f t="shared" si="3"/>
        <v>24180</v>
      </c>
      <c r="G29" s="296">
        <f>+G27+G28</f>
        <v>32594</v>
      </c>
      <c r="H29" s="329">
        <f t="shared" si="3"/>
        <v>7649</v>
      </c>
      <c r="I29" s="295">
        <f t="shared" si="3"/>
        <v>15131</v>
      </c>
      <c r="J29" s="311">
        <f t="shared" si="3"/>
        <v>22580</v>
      </c>
      <c r="K29" s="295">
        <f>+K27+K28</f>
        <v>30034</v>
      </c>
      <c r="L29" s="420"/>
      <c r="M29" s="294"/>
      <c r="N29" s="294"/>
    </row>
    <row r="30" spans="1:14" ht="3" customHeight="1">
      <c r="A30" s="299"/>
      <c r="B30" s="299"/>
      <c r="C30" s="301"/>
      <c r="D30" s="329"/>
      <c r="E30" s="295"/>
      <c r="F30" s="329"/>
      <c r="G30" s="296"/>
      <c r="H30" s="329"/>
      <c r="I30" s="295"/>
      <c r="J30" s="311"/>
      <c r="K30" s="295"/>
      <c r="L30" s="420"/>
      <c r="M30" s="294"/>
      <c r="N30" s="294"/>
    </row>
    <row r="31" spans="1:14" ht="12.75" customHeight="1">
      <c r="A31" s="330"/>
      <c r="B31" s="327"/>
      <c r="C31" s="301" t="s">
        <v>132</v>
      </c>
      <c r="D31" s="325">
        <v>4471</v>
      </c>
      <c r="E31" s="304">
        <v>9009</v>
      </c>
      <c r="F31" s="325">
        <v>13462</v>
      </c>
      <c r="G31" s="305">
        <v>17759</v>
      </c>
      <c r="H31" s="325">
        <v>4109</v>
      </c>
      <c r="I31" s="304">
        <v>8365</v>
      </c>
      <c r="J31" s="306">
        <v>12513</v>
      </c>
      <c r="K31" s="304">
        <v>16523</v>
      </c>
      <c r="L31" s="420"/>
      <c r="M31" s="294"/>
      <c r="N31" s="294"/>
    </row>
    <row r="32" spans="1:14" ht="12.75" customHeight="1">
      <c r="A32" s="330"/>
      <c r="B32" s="327"/>
      <c r="C32" s="301" t="s">
        <v>136</v>
      </c>
      <c r="D32" s="325">
        <v>2101</v>
      </c>
      <c r="E32" s="304">
        <v>4270</v>
      </c>
      <c r="F32" s="325">
        <v>6576</v>
      </c>
      <c r="G32" s="305">
        <v>8824</v>
      </c>
      <c r="H32" s="325">
        <v>2163</v>
      </c>
      <c r="I32" s="304">
        <v>4399</v>
      </c>
      <c r="J32" s="306">
        <v>6799</v>
      </c>
      <c r="K32" s="304">
        <v>9112</v>
      </c>
      <c r="L32" s="420"/>
      <c r="M32" s="294"/>
      <c r="N32" s="294"/>
    </row>
    <row r="33" spans="1:14" ht="12.75" customHeight="1">
      <c r="A33" s="331"/>
      <c r="B33" s="274"/>
      <c r="C33" s="312" t="s">
        <v>137</v>
      </c>
      <c r="D33" s="325">
        <v>1917</v>
      </c>
      <c r="E33" s="304">
        <v>3898</v>
      </c>
      <c r="F33" s="325">
        <v>4441</v>
      </c>
      <c r="G33" s="305">
        <v>7411</v>
      </c>
      <c r="H33" s="325">
        <v>1759</v>
      </c>
      <c r="I33" s="304">
        <v>3557</v>
      </c>
      <c r="J33" s="306">
        <v>5366</v>
      </c>
      <c r="K33" s="304">
        <v>7487</v>
      </c>
      <c r="L33" s="420"/>
      <c r="M33" s="294"/>
      <c r="N33" s="294"/>
    </row>
    <row r="34" spans="1:14" ht="12.75" customHeight="1">
      <c r="A34" s="299"/>
      <c r="B34" s="299" t="s">
        <v>138</v>
      </c>
      <c r="C34" s="301"/>
      <c r="D34" s="329">
        <f t="shared" ref="D34:H34" si="4">+SUM(D31:D33)</f>
        <v>8489</v>
      </c>
      <c r="E34" s="295">
        <f t="shared" si="4"/>
        <v>17177</v>
      </c>
      <c r="F34" s="329">
        <f t="shared" si="4"/>
        <v>24479</v>
      </c>
      <c r="G34" s="296">
        <f>+SUM(G31:G33)</f>
        <v>33994</v>
      </c>
      <c r="H34" s="329">
        <f t="shared" si="4"/>
        <v>8031</v>
      </c>
      <c r="I34" s="295">
        <f>+SUM(I31:I33)</f>
        <v>16321</v>
      </c>
      <c r="J34" s="311">
        <f>+SUM(J31:J33)</f>
        <v>24678</v>
      </c>
      <c r="K34" s="295">
        <f>+SUM(K31:K33)</f>
        <v>33122</v>
      </c>
      <c r="L34" s="420"/>
      <c r="M34" s="294"/>
      <c r="N34" s="294"/>
    </row>
    <row r="35" spans="1:14" ht="3" customHeight="1">
      <c r="A35" s="299"/>
      <c r="B35" s="299"/>
      <c r="C35" s="301"/>
      <c r="D35" s="325"/>
      <c r="E35" s="295"/>
      <c r="F35" s="325"/>
      <c r="G35" s="296"/>
      <c r="H35" s="325"/>
      <c r="I35" s="295"/>
      <c r="J35" s="311"/>
      <c r="K35" s="295"/>
      <c r="L35" s="420"/>
      <c r="M35" s="294"/>
      <c r="N35" s="294"/>
    </row>
    <row r="36" spans="1:14" ht="12.75" customHeight="1">
      <c r="A36" s="330"/>
      <c r="B36" s="328" t="s">
        <v>143</v>
      </c>
      <c r="C36" s="301"/>
      <c r="D36" s="332">
        <v>12524</v>
      </c>
      <c r="E36" s="295">
        <v>24921</v>
      </c>
      <c r="F36" s="329">
        <v>36302</v>
      </c>
      <c r="G36" s="296">
        <v>51281</v>
      </c>
      <c r="H36" s="329">
        <v>12391</v>
      </c>
      <c r="I36" s="295">
        <v>22848</v>
      </c>
      <c r="J36" s="311">
        <v>37818</v>
      </c>
      <c r="K36" s="295">
        <v>59081</v>
      </c>
      <c r="L36" s="420"/>
      <c r="M36" s="294"/>
      <c r="N36" s="294"/>
    </row>
    <row r="37" spans="1:14" ht="3" customHeight="1">
      <c r="A37" s="330"/>
      <c r="B37" s="328"/>
      <c r="C37" s="301"/>
      <c r="D37" s="329"/>
      <c r="E37" s="333"/>
      <c r="F37" s="329"/>
      <c r="G37" s="334"/>
      <c r="H37" s="329"/>
      <c r="I37" s="335"/>
      <c r="J37" s="325"/>
      <c r="K37" s="335"/>
      <c r="L37" s="420"/>
      <c r="M37" s="294"/>
      <c r="N37" s="294"/>
    </row>
    <row r="38" spans="1:14" ht="11.25" customHeight="1">
      <c r="A38" s="328" t="s">
        <v>28</v>
      </c>
      <c r="B38" s="316"/>
      <c r="C38" s="301"/>
      <c r="D38" s="311">
        <f t="shared" ref="D38:J38" si="5">+D29+D34+D36</f>
        <v>29375</v>
      </c>
      <c r="E38" s="295">
        <f t="shared" si="5"/>
        <v>58443</v>
      </c>
      <c r="F38" s="311">
        <f t="shared" si="5"/>
        <v>84961</v>
      </c>
      <c r="G38" s="336">
        <f t="shared" si="5"/>
        <v>117869</v>
      </c>
      <c r="H38" s="311">
        <f t="shared" si="5"/>
        <v>28071</v>
      </c>
      <c r="I38" s="333">
        <f t="shared" si="5"/>
        <v>54300</v>
      </c>
      <c r="J38" s="309">
        <f t="shared" si="5"/>
        <v>85076</v>
      </c>
      <c r="K38" s="333">
        <f>+K29+K34+K36</f>
        <v>122237</v>
      </c>
      <c r="L38" s="420"/>
    </row>
    <row r="39" spans="1:14" hidden="1">
      <c r="A39" s="328"/>
      <c r="B39" s="316"/>
      <c r="C39" s="301"/>
      <c r="D39" s="311"/>
      <c r="E39" s="295"/>
      <c r="F39" s="311"/>
      <c r="G39" s="336"/>
      <c r="H39" s="311"/>
      <c r="I39" s="333"/>
      <c r="J39" s="309"/>
      <c r="K39" s="333"/>
      <c r="L39" s="420"/>
    </row>
    <row r="40" spans="1:14">
      <c r="A40" s="328"/>
      <c r="B40" s="316" t="s">
        <v>37</v>
      </c>
      <c r="C40" s="301"/>
      <c r="D40" s="306">
        <v>-1032</v>
      </c>
      <c r="E40" s="304">
        <v>-2064</v>
      </c>
      <c r="F40" s="306">
        <v>-3096</v>
      </c>
      <c r="G40" s="337">
        <v>-4136</v>
      </c>
      <c r="H40" s="338">
        <v>-989</v>
      </c>
      <c r="I40" s="339">
        <v>-1948</v>
      </c>
      <c r="J40" s="307">
        <v>-2905</v>
      </c>
      <c r="K40" s="339">
        <v>-3865</v>
      </c>
      <c r="L40" s="420"/>
    </row>
    <row r="41" spans="1:14" ht="12.75" customHeight="1">
      <c r="A41" s="328" t="s">
        <v>51</v>
      </c>
      <c r="B41" s="316"/>
      <c r="C41" s="301"/>
      <c r="D41" s="311">
        <v>4008</v>
      </c>
      <c r="E41" s="295">
        <v>8179</v>
      </c>
      <c r="F41" s="311">
        <v>10790</v>
      </c>
      <c r="G41" s="336">
        <v>14756</v>
      </c>
      <c r="H41" s="311">
        <v>3853</v>
      </c>
      <c r="I41" s="333">
        <v>8294</v>
      </c>
      <c r="J41" s="309">
        <v>12547</v>
      </c>
      <c r="K41" s="333">
        <v>18444</v>
      </c>
      <c r="L41" s="420"/>
    </row>
    <row r="42" spans="1:14" ht="15.75">
      <c r="A42" s="299" t="s">
        <v>139</v>
      </c>
      <c r="B42" s="316"/>
      <c r="C42" s="299"/>
      <c r="D42" s="309">
        <v>5062</v>
      </c>
      <c r="E42" s="333">
        <v>10175</v>
      </c>
      <c r="F42" s="309">
        <v>14101</v>
      </c>
      <c r="G42" s="336">
        <v>19912</v>
      </c>
      <c r="H42" s="309">
        <v>4906</v>
      </c>
      <c r="I42" s="333">
        <v>10299</v>
      </c>
      <c r="J42" s="309">
        <v>15628</v>
      </c>
      <c r="K42" s="333">
        <v>22534</v>
      </c>
      <c r="L42" s="420"/>
    </row>
    <row r="43" spans="1:14" ht="12.75" customHeight="1">
      <c r="A43" s="318" t="s">
        <v>140</v>
      </c>
      <c r="B43" s="319"/>
      <c r="C43" s="318"/>
      <c r="D43" s="320">
        <v>659</v>
      </c>
      <c r="E43" s="340">
        <v>1587</v>
      </c>
      <c r="F43" s="320">
        <v>2276</v>
      </c>
      <c r="G43" s="341">
        <v>3559</v>
      </c>
      <c r="H43" s="323">
        <v>423</v>
      </c>
      <c r="I43" s="340">
        <v>1214</v>
      </c>
      <c r="J43" s="320">
        <v>2012</v>
      </c>
      <c r="K43" s="340">
        <v>4289</v>
      </c>
      <c r="L43" s="420"/>
    </row>
    <row r="44" spans="1:14">
      <c r="A44" s="331"/>
      <c r="B44" s="274"/>
      <c r="C44" s="301"/>
      <c r="D44" s="325"/>
      <c r="E44" s="339"/>
      <c r="F44" s="325"/>
      <c r="G44" s="337"/>
      <c r="H44" s="325"/>
      <c r="I44" s="339"/>
      <c r="J44" s="307"/>
      <c r="K44" s="339"/>
      <c r="L44" s="420"/>
    </row>
    <row r="45" spans="1:14" ht="15.75">
      <c r="A45" s="298" t="s">
        <v>144</v>
      </c>
      <c r="B45" s="327"/>
      <c r="C45" s="301"/>
      <c r="D45" s="329"/>
      <c r="E45" s="333"/>
      <c r="F45" s="329"/>
      <c r="G45" s="336"/>
      <c r="H45" s="329"/>
      <c r="I45" s="333"/>
      <c r="J45" s="309"/>
      <c r="K45" s="333"/>
      <c r="L45" s="420"/>
    </row>
    <row r="46" spans="1:14">
      <c r="A46" s="331"/>
      <c r="B46" s="327"/>
      <c r="C46" s="316"/>
      <c r="D46" s="329"/>
      <c r="E46" s="333"/>
      <c r="F46" s="329"/>
      <c r="G46" s="336"/>
      <c r="H46" s="329"/>
      <c r="I46" s="333"/>
      <c r="J46" s="309"/>
      <c r="K46" s="333"/>
      <c r="L46" s="420"/>
    </row>
    <row r="47" spans="1:14">
      <c r="A47" s="316"/>
      <c r="B47" s="315" t="s">
        <v>135</v>
      </c>
      <c r="C47" s="316"/>
      <c r="D47" s="329">
        <v>8198</v>
      </c>
      <c r="E47" s="333">
        <v>17021</v>
      </c>
      <c r="F47" s="329">
        <v>26158</v>
      </c>
      <c r="G47" s="336">
        <v>35194</v>
      </c>
      <c r="H47" s="329">
        <v>8374</v>
      </c>
      <c r="I47" s="333">
        <v>16453</v>
      </c>
      <c r="J47" s="309">
        <v>24716</v>
      </c>
      <c r="K47" s="333">
        <v>33733</v>
      </c>
      <c r="L47" s="420"/>
    </row>
    <row r="48" spans="1:14" ht="3" customHeight="1">
      <c r="A48" s="316"/>
      <c r="B48" s="315"/>
      <c r="C48" s="316"/>
      <c r="D48" s="329"/>
      <c r="E48" s="333"/>
      <c r="F48" s="329"/>
      <c r="G48" s="336"/>
      <c r="H48" s="329"/>
      <c r="I48" s="333"/>
      <c r="J48" s="309"/>
      <c r="K48" s="333"/>
      <c r="L48" s="420"/>
    </row>
    <row r="49" spans="1:12">
      <c r="A49" s="316"/>
      <c r="B49" s="315" t="s">
        <v>138</v>
      </c>
      <c r="C49" s="316"/>
      <c r="D49" s="329">
        <v>10186</v>
      </c>
      <c r="E49" s="333">
        <v>20956</v>
      </c>
      <c r="F49" s="329">
        <v>32612</v>
      </c>
      <c r="G49" s="336">
        <v>42404</v>
      </c>
      <c r="H49" s="329">
        <v>8752</v>
      </c>
      <c r="I49" s="333">
        <v>17696</v>
      </c>
      <c r="J49" s="309">
        <v>27654</v>
      </c>
      <c r="K49" s="333">
        <v>37626</v>
      </c>
      <c r="L49" s="420"/>
    </row>
    <row r="50" spans="1:12" ht="3" customHeight="1">
      <c r="A50" s="316"/>
      <c r="B50" s="315"/>
      <c r="C50" s="316"/>
      <c r="D50" s="329"/>
      <c r="E50" s="333"/>
      <c r="F50" s="329"/>
      <c r="G50" s="336"/>
      <c r="H50" s="329"/>
      <c r="I50" s="333"/>
      <c r="J50" s="309"/>
      <c r="K50" s="333"/>
      <c r="L50" s="420"/>
    </row>
    <row r="51" spans="1:12">
      <c r="A51" s="315" t="s">
        <v>28</v>
      </c>
      <c r="B51" s="316"/>
      <c r="C51" s="331"/>
      <c r="D51" s="329">
        <f t="shared" ref="D51:K51" si="6">+D47+D49</f>
        <v>18384</v>
      </c>
      <c r="E51" s="333">
        <f t="shared" si="6"/>
        <v>37977</v>
      </c>
      <c r="F51" s="329">
        <f t="shared" si="6"/>
        <v>58770</v>
      </c>
      <c r="G51" s="336">
        <f t="shared" si="6"/>
        <v>77598</v>
      </c>
      <c r="H51" s="329">
        <f t="shared" si="6"/>
        <v>17126</v>
      </c>
      <c r="I51" s="333">
        <f t="shared" si="6"/>
        <v>34149</v>
      </c>
      <c r="J51" s="309">
        <f t="shared" si="6"/>
        <v>52370</v>
      </c>
      <c r="K51" s="333">
        <f t="shared" si="6"/>
        <v>71359</v>
      </c>
      <c r="L51" s="420"/>
    </row>
    <row r="52" spans="1:12" hidden="1">
      <c r="A52" s="315"/>
      <c r="B52" s="316"/>
      <c r="C52" s="331"/>
      <c r="D52" s="329"/>
      <c r="E52" s="333"/>
      <c r="F52" s="329"/>
      <c r="G52" s="336"/>
      <c r="H52" s="329"/>
      <c r="I52" s="333"/>
      <c r="J52" s="309"/>
      <c r="K52" s="333"/>
      <c r="L52" s="420"/>
    </row>
    <row r="53" spans="1:12" s="314" customFormat="1">
      <c r="A53" s="342" t="s">
        <v>51</v>
      </c>
      <c r="B53" s="313"/>
      <c r="C53" s="313"/>
      <c r="D53" s="343">
        <v>8436</v>
      </c>
      <c r="E53" s="344">
        <v>19498</v>
      </c>
      <c r="F53" s="343">
        <v>31381</v>
      </c>
      <c r="G53" s="345">
        <v>40248</v>
      </c>
      <c r="H53" s="329">
        <v>9221</v>
      </c>
      <c r="I53" s="346">
        <v>18368</v>
      </c>
      <c r="J53" s="347">
        <v>28653</v>
      </c>
      <c r="K53" s="346">
        <v>37914</v>
      </c>
      <c r="L53" s="420"/>
    </row>
    <row r="54" spans="1:12" ht="15.75">
      <c r="A54" s="299" t="s">
        <v>139</v>
      </c>
      <c r="B54" s="316"/>
      <c r="C54" s="299"/>
      <c r="D54" s="309">
        <v>8456</v>
      </c>
      <c r="E54" s="333">
        <v>19535</v>
      </c>
      <c r="F54" s="309">
        <v>31488</v>
      </c>
      <c r="G54" s="336">
        <v>40615</v>
      </c>
      <c r="H54" s="309">
        <v>9283</v>
      </c>
      <c r="I54" s="333">
        <v>18430</v>
      </c>
      <c r="J54" s="309">
        <v>28715</v>
      </c>
      <c r="K54" s="333">
        <v>37976</v>
      </c>
      <c r="L54" s="420"/>
    </row>
    <row r="55" spans="1:12" ht="12.75" customHeight="1">
      <c r="A55" s="318" t="s">
        <v>140</v>
      </c>
      <c r="B55" s="319"/>
      <c r="C55" s="318"/>
      <c r="D55" s="320">
        <v>1868</v>
      </c>
      <c r="E55" s="340">
        <v>5088</v>
      </c>
      <c r="F55" s="320">
        <v>7248</v>
      </c>
      <c r="G55" s="341">
        <v>15208</v>
      </c>
      <c r="H55" s="323">
        <v>1421</v>
      </c>
      <c r="I55" s="340">
        <v>2638</v>
      </c>
      <c r="J55" s="320">
        <v>4317</v>
      </c>
      <c r="K55" s="340">
        <v>9961</v>
      </c>
      <c r="L55" s="420"/>
    </row>
    <row r="56" spans="1:12">
      <c r="A56" s="331"/>
      <c r="B56" s="274"/>
      <c r="C56" s="331"/>
      <c r="D56" s="329"/>
      <c r="E56" s="348"/>
      <c r="F56" s="329"/>
      <c r="G56" s="349"/>
      <c r="H56" s="329"/>
      <c r="I56" s="348"/>
      <c r="J56" s="350"/>
      <c r="K56" s="348"/>
      <c r="L56" s="420"/>
    </row>
    <row r="57" spans="1:12" ht="15.75">
      <c r="A57" s="298" t="s">
        <v>145</v>
      </c>
      <c r="B57" s="274"/>
      <c r="C57" s="299"/>
      <c r="D57" s="351"/>
      <c r="E57" s="348"/>
      <c r="F57" s="351"/>
      <c r="G57" s="349"/>
      <c r="H57" s="351"/>
      <c r="I57" s="348"/>
      <c r="J57" s="350"/>
      <c r="K57" s="348"/>
      <c r="L57" s="420"/>
    </row>
    <row r="58" spans="1:12">
      <c r="A58" s="299"/>
      <c r="B58" s="274"/>
      <c r="C58" s="299"/>
      <c r="D58" s="351"/>
      <c r="E58" s="348"/>
      <c r="F58" s="351"/>
      <c r="G58" s="349"/>
      <c r="H58" s="351"/>
      <c r="I58" s="348"/>
      <c r="J58" s="350"/>
      <c r="K58" s="348"/>
      <c r="L58" s="420"/>
    </row>
    <row r="59" spans="1:12">
      <c r="A59" s="316"/>
      <c r="B59" s="315" t="s">
        <v>135</v>
      </c>
      <c r="C59" s="316"/>
      <c r="D59" s="352">
        <v>4099</v>
      </c>
      <c r="E59" s="353">
        <v>8390</v>
      </c>
      <c r="F59" s="352">
        <v>13239</v>
      </c>
      <c r="G59" s="354">
        <v>17666</v>
      </c>
      <c r="H59" s="352">
        <v>4102</v>
      </c>
      <c r="I59" s="353">
        <v>8281</v>
      </c>
      <c r="J59" s="352">
        <v>12844</v>
      </c>
      <c r="K59" s="353">
        <v>17576</v>
      </c>
      <c r="L59" s="420"/>
    </row>
    <row r="60" spans="1:12" ht="3" customHeight="1">
      <c r="A60" s="316"/>
      <c r="B60" s="315"/>
      <c r="C60" s="316"/>
      <c r="D60" s="355"/>
      <c r="E60" s="353"/>
      <c r="F60" s="355"/>
      <c r="G60" s="354">
        <v>17666</v>
      </c>
      <c r="H60" s="355"/>
      <c r="I60" s="353">
        <v>17666</v>
      </c>
      <c r="J60" s="352">
        <f>12736+108</f>
        <v>12844</v>
      </c>
      <c r="K60" s="353"/>
      <c r="L60" s="420"/>
    </row>
    <row r="61" spans="1:12">
      <c r="A61" s="316"/>
      <c r="B61" s="315" t="s">
        <v>138</v>
      </c>
      <c r="C61" s="316"/>
      <c r="D61" s="356">
        <v>3349</v>
      </c>
      <c r="E61" s="353">
        <v>6822</v>
      </c>
      <c r="F61" s="356">
        <v>11529</v>
      </c>
      <c r="G61" s="354">
        <v>15208</v>
      </c>
      <c r="H61" s="356">
        <v>3257</v>
      </c>
      <c r="I61" s="353">
        <v>6860</v>
      </c>
      <c r="J61" s="352">
        <v>11406</v>
      </c>
      <c r="K61" s="353">
        <v>15121</v>
      </c>
      <c r="L61" s="420"/>
    </row>
    <row r="62" spans="1:12" ht="3" customHeight="1">
      <c r="A62" s="316"/>
      <c r="B62" s="315"/>
      <c r="C62" s="316"/>
      <c r="D62" s="356"/>
      <c r="E62" s="353"/>
      <c r="F62" s="356"/>
      <c r="G62" s="354">
        <v>15208</v>
      </c>
      <c r="H62" s="356"/>
      <c r="I62" s="353">
        <v>15208</v>
      </c>
      <c r="J62" s="352">
        <v>15208</v>
      </c>
      <c r="K62" s="353"/>
      <c r="L62" s="420"/>
    </row>
    <row r="63" spans="1:12">
      <c r="A63" s="315" t="s">
        <v>28</v>
      </c>
      <c r="B63" s="316"/>
      <c r="C63" s="316"/>
      <c r="D63" s="329">
        <f t="shared" ref="D63:K63" si="7">+D59+D61</f>
        <v>7448</v>
      </c>
      <c r="E63" s="333">
        <f t="shared" si="7"/>
        <v>15212</v>
      </c>
      <c r="F63" s="329">
        <f t="shared" si="7"/>
        <v>24768</v>
      </c>
      <c r="G63" s="336">
        <f t="shared" si="7"/>
        <v>32874</v>
      </c>
      <c r="H63" s="329">
        <f t="shared" si="7"/>
        <v>7359</v>
      </c>
      <c r="I63" s="333">
        <f t="shared" si="7"/>
        <v>15141</v>
      </c>
      <c r="J63" s="309">
        <f t="shared" si="7"/>
        <v>24250</v>
      </c>
      <c r="K63" s="333">
        <f t="shared" si="7"/>
        <v>32697</v>
      </c>
      <c r="L63" s="420"/>
    </row>
    <row r="64" spans="1:12" hidden="1">
      <c r="A64" s="315"/>
      <c r="B64" s="316"/>
      <c r="C64" s="316"/>
      <c r="D64" s="357"/>
      <c r="E64" s="353"/>
      <c r="F64" s="357"/>
      <c r="G64" s="354"/>
      <c r="H64" s="357"/>
      <c r="I64" s="353"/>
      <c r="J64" s="352"/>
      <c r="K64" s="353"/>
      <c r="L64" s="420"/>
    </row>
    <row r="65" spans="1:12">
      <c r="A65" s="342" t="s">
        <v>51</v>
      </c>
      <c r="B65" s="313"/>
      <c r="C65" s="316"/>
      <c r="D65" s="357">
        <v>1810</v>
      </c>
      <c r="E65" s="353">
        <v>4648</v>
      </c>
      <c r="F65" s="357">
        <v>8770</v>
      </c>
      <c r="G65" s="354">
        <v>11370</v>
      </c>
      <c r="H65" s="357">
        <v>1872</v>
      </c>
      <c r="I65" s="353">
        <v>5122</v>
      </c>
      <c r="J65" s="352">
        <v>8778</v>
      </c>
      <c r="K65" s="353">
        <v>11453</v>
      </c>
      <c r="L65" s="420"/>
    </row>
    <row r="66" spans="1:12" ht="15.75">
      <c r="A66" s="299" t="s">
        <v>139</v>
      </c>
      <c r="B66" s="316"/>
      <c r="C66" s="299"/>
      <c r="D66" s="309">
        <v>2699</v>
      </c>
      <c r="E66" s="333">
        <v>5570</v>
      </c>
      <c r="F66" s="309">
        <v>9695</v>
      </c>
      <c r="G66" s="336">
        <v>12295</v>
      </c>
      <c r="H66" s="309">
        <v>2790</v>
      </c>
      <c r="I66" s="333">
        <v>6040</v>
      </c>
      <c r="J66" s="309">
        <v>9696</v>
      </c>
      <c r="K66" s="333">
        <v>12606</v>
      </c>
      <c r="L66" s="420"/>
    </row>
    <row r="67" spans="1:12" ht="12.75" customHeight="1">
      <c r="A67" s="318" t="s">
        <v>140</v>
      </c>
      <c r="B67" s="319"/>
      <c r="C67" s="318"/>
      <c r="D67" s="320">
        <v>603</v>
      </c>
      <c r="E67" s="340">
        <v>1285</v>
      </c>
      <c r="F67" s="320">
        <v>1735</v>
      </c>
      <c r="G67" s="341">
        <v>4639</v>
      </c>
      <c r="H67" s="323">
        <v>400</v>
      </c>
      <c r="I67" s="340">
        <v>1392</v>
      </c>
      <c r="J67" s="320">
        <v>1881</v>
      </c>
      <c r="K67" s="340">
        <v>4135</v>
      </c>
      <c r="L67" s="420"/>
    </row>
    <row r="68" spans="1:12">
      <c r="A68" s="299"/>
      <c r="B68" s="316"/>
      <c r="C68" s="299"/>
      <c r="D68" s="309"/>
      <c r="E68" s="333"/>
      <c r="F68" s="309"/>
      <c r="G68" s="336"/>
      <c r="H68" s="309"/>
      <c r="I68" s="333"/>
      <c r="J68" s="309"/>
      <c r="K68" s="333"/>
      <c r="L68" s="420"/>
    </row>
    <row r="69" spans="1:12">
      <c r="A69" s="358" t="s">
        <v>146</v>
      </c>
      <c r="B69" s="274"/>
      <c r="C69" s="312"/>
      <c r="D69" s="359"/>
      <c r="E69" s="360"/>
      <c r="F69" s="359"/>
      <c r="G69" s="361"/>
      <c r="H69" s="359"/>
      <c r="I69" s="360"/>
      <c r="J69" s="359"/>
      <c r="K69" s="360"/>
      <c r="L69" s="420"/>
    </row>
    <row r="70" spans="1:12">
      <c r="A70" s="362" t="s">
        <v>147</v>
      </c>
      <c r="B70" s="363"/>
      <c r="C70" s="330"/>
      <c r="D70" s="364">
        <v>269.89999999999998</v>
      </c>
      <c r="E70" s="365">
        <v>271.29000000000002</v>
      </c>
      <c r="F70" s="364">
        <v>275.7</v>
      </c>
      <c r="G70" s="366">
        <v>276.45999999999998</v>
      </c>
      <c r="H70" s="364">
        <v>272.64</v>
      </c>
      <c r="I70" s="365">
        <v>269.08999999999997</v>
      </c>
      <c r="J70" s="364">
        <v>270.54000000000002</v>
      </c>
      <c r="K70" s="365">
        <v>279.08</v>
      </c>
      <c r="L70" s="420"/>
    </row>
    <row r="71" spans="1:12">
      <c r="A71" s="367" t="s">
        <v>148</v>
      </c>
      <c r="B71" s="368"/>
      <c r="C71" s="318"/>
      <c r="D71" s="369">
        <v>4.4000000000000004</v>
      </c>
      <c r="E71" s="370">
        <v>4.42</v>
      </c>
      <c r="F71" s="369">
        <v>4.4800000000000004</v>
      </c>
      <c r="G71" s="371">
        <v>4.5</v>
      </c>
      <c r="H71" s="369">
        <v>4.43</v>
      </c>
      <c r="I71" s="370">
        <v>4.37</v>
      </c>
      <c r="J71" s="369">
        <v>4.4000000000000004</v>
      </c>
      <c r="K71" s="370">
        <v>4.54</v>
      </c>
      <c r="L71" s="420"/>
    </row>
    <row r="72" spans="1:12" s="314" customFormat="1" ht="15.75" customHeight="1">
      <c r="A72" s="533" t="s">
        <v>149</v>
      </c>
      <c r="B72" s="533"/>
      <c r="C72" s="533"/>
      <c r="D72" s="533"/>
      <c r="E72" s="533"/>
      <c r="F72" s="533"/>
      <c r="G72" s="533"/>
      <c r="H72" s="533"/>
    </row>
    <row r="73" spans="1:12" s="314" customFormat="1">
      <c r="A73" s="533"/>
      <c r="B73" s="533"/>
      <c r="C73" s="533"/>
      <c r="D73" s="533"/>
      <c r="E73" s="533"/>
      <c r="F73" s="533"/>
      <c r="G73" s="533"/>
      <c r="H73" s="533"/>
    </row>
    <row r="74" spans="1:12" s="314" customFormat="1">
      <c r="A74" s="372"/>
      <c r="B74" s="373"/>
      <c r="C74" s="355"/>
      <c r="D74" s="329"/>
      <c r="E74" s="329"/>
      <c r="F74" s="329"/>
      <c r="G74" s="329"/>
      <c r="H74" s="329"/>
      <c r="I74" s="329"/>
    </row>
    <row r="75" spans="1:12">
      <c r="A75" s="374"/>
      <c r="C75" s="374"/>
      <c r="D75" s="351"/>
      <c r="E75" s="350"/>
      <c r="F75" s="351"/>
      <c r="G75" s="350"/>
      <c r="H75" s="351"/>
      <c r="I75" s="350"/>
    </row>
    <row r="76" spans="1:12">
      <c r="A76" s="376"/>
      <c r="C76" s="374"/>
      <c r="D76" s="350"/>
      <c r="E76" s="350"/>
      <c r="F76" s="350"/>
      <c r="G76" s="350"/>
      <c r="H76" s="350"/>
      <c r="I76" s="350"/>
    </row>
  </sheetData>
  <mergeCells count="1">
    <mergeCell ref="A72:H73"/>
  </mergeCells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200"/>
  <sheetViews>
    <sheetView showGridLines="0" tabSelected="1" zoomScaleNormal="100" zoomScaleSheetLayoutView="50" workbookViewId="0">
      <pane xSplit="1" ySplit="3" topLeftCell="G67" activePane="bottomRight" state="frozen"/>
      <selection pane="topRight"/>
      <selection pane="bottomLeft"/>
      <selection pane="bottomRight" activeCell="K84" sqref="K84"/>
    </sheetView>
  </sheetViews>
  <sheetFormatPr defaultRowHeight="12.75"/>
  <cols>
    <col min="1" max="1" width="59.85546875" style="391" customWidth="1"/>
    <col min="2" max="6" width="12.7109375" style="391" customWidth="1"/>
    <col min="7" max="7" width="12.7109375" style="406" customWidth="1"/>
    <col min="8" max="8" width="12.7109375" style="391" customWidth="1"/>
    <col min="9" max="9" width="12.7109375" style="382" customWidth="1"/>
    <col min="10" max="16384" width="9.140625" style="382"/>
  </cols>
  <sheetData>
    <row r="1" spans="1:10" ht="15.75">
      <c r="A1" s="377" t="s">
        <v>150</v>
      </c>
      <c r="B1" s="378" t="s">
        <v>151</v>
      </c>
      <c r="C1" s="379" t="s">
        <v>152</v>
      </c>
      <c r="D1" s="378" t="s">
        <v>153</v>
      </c>
      <c r="E1" s="380" t="s">
        <v>154</v>
      </c>
      <c r="F1" s="378" t="s">
        <v>155</v>
      </c>
      <c r="G1" s="381" t="s">
        <v>156</v>
      </c>
      <c r="H1" s="378" t="s">
        <v>157</v>
      </c>
      <c r="I1" s="509" t="s">
        <v>222</v>
      </c>
    </row>
    <row r="2" spans="1:10" ht="1.5" customHeight="1">
      <c r="A2" s="383"/>
      <c r="B2" s="384"/>
      <c r="C2" s="385"/>
      <c r="D2" s="384"/>
      <c r="E2" s="386"/>
      <c r="F2" s="384"/>
      <c r="G2" s="384"/>
      <c r="H2" s="384"/>
      <c r="I2" s="514"/>
    </row>
    <row r="3" spans="1:10" ht="18" customHeight="1">
      <c r="A3" s="387" t="s">
        <v>158</v>
      </c>
      <c r="B3" s="388"/>
      <c r="C3" s="388"/>
      <c r="D3" s="388"/>
      <c r="E3" s="389"/>
      <c r="F3" s="388"/>
      <c r="G3" s="388"/>
      <c r="H3" s="388"/>
      <c r="I3" s="514"/>
    </row>
    <row r="4" spans="1:10" ht="12" customHeight="1">
      <c r="A4" s="390"/>
      <c r="C4" s="392"/>
      <c r="D4" s="219"/>
      <c r="E4" s="393"/>
      <c r="F4" s="219"/>
      <c r="G4" s="392"/>
      <c r="I4" s="392"/>
    </row>
    <row r="5" spans="1:10" ht="12" customHeight="1">
      <c r="A5" s="394" t="s">
        <v>52</v>
      </c>
      <c r="B5" s="395">
        <v>0.39100000000000001</v>
      </c>
      <c r="C5" s="396">
        <v>0.40100000000000002</v>
      </c>
      <c r="D5" s="395">
        <v>0.41299999999999998</v>
      </c>
      <c r="E5" s="397">
        <v>0.34899999999999998</v>
      </c>
      <c r="F5" s="395">
        <v>0.374</v>
      </c>
      <c r="G5" s="396">
        <v>0.34200000000000003</v>
      </c>
      <c r="H5" s="395">
        <v>0.34100000000000003</v>
      </c>
      <c r="I5" s="396">
        <v>0.32800000000000001</v>
      </c>
      <c r="J5" s="521"/>
    </row>
    <row r="6" spans="1:10" ht="12" customHeight="1">
      <c r="A6" s="394" t="s">
        <v>159</v>
      </c>
      <c r="B6" s="395">
        <v>0.22700000000000001</v>
      </c>
      <c r="C6" s="396">
        <v>0.23499999999999999</v>
      </c>
      <c r="D6" s="395">
        <v>0.249</v>
      </c>
      <c r="E6" s="397">
        <v>0.184</v>
      </c>
      <c r="F6" s="395">
        <v>0.20499999999999999</v>
      </c>
      <c r="G6" s="396">
        <v>0.17399999999999999</v>
      </c>
      <c r="H6" s="395">
        <v>0.17599999999999999</v>
      </c>
      <c r="I6" s="396">
        <v>0.106</v>
      </c>
      <c r="J6" s="521"/>
    </row>
    <row r="7" spans="1:10" ht="12" customHeight="1">
      <c r="A7" s="394" t="s">
        <v>160</v>
      </c>
      <c r="B7" s="395">
        <v>0.112</v>
      </c>
      <c r="C7" s="396">
        <v>0.109</v>
      </c>
      <c r="D7" s="395">
        <v>0.126</v>
      </c>
      <c r="E7" s="397">
        <v>0.106</v>
      </c>
      <c r="F7" s="395">
        <v>0.106</v>
      </c>
      <c r="G7" s="396">
        <v>6.8000000000000005E-2</v>
      </c>
      <c r="H7" s="395">
        <v>7.4999999999999997E-2</v>
      </c>
      <c r="I7" s="396">
        <v>-1.2E-2</v>
      </c>
      <c r="J7" s="521"/>
    </row>
    <row r="8" spans="1:10" ht="12.75" customHeight="1">
      <c r="A8" s="394" t="s">
        <v>161</v>
      </c>
      <c r="B8" s="395">
        <v>0.107</v>
      </c>
      <c r="C8" s="396">
        <v>0.121</v>
      </c>
      <c r="D8" s="395">
        <v>0.12</v>
      </c>
      <c r="E8" s="397">
        <v>0.151</v>
      </c>
      <c r="F8" s="395">
        <v>8.5999999999999993E-2</v>
      </c>
      <c r="G8" s="396">
        <v>9.2999999999999999E-2</v>
      </c>
      <c r="H8" s="395">
        <v>0.1</v>
      </c>
      <c r="I8" s="396">
        <v>0.14000000000000001</v>
      </c>
      <c r="J8" s="521"/>
    </row>
    <row r="9" spans="1:10" ht="12.75" customHeight="1">
      <c r="A9" s="394" t="s">
        <v>162</v>
      </c>
      <c r="B9" s="395">
        <v>5.7000000000000002E-2</v>
      </c>
      <c r="C9" s="396">
        <v>5.6000000000000001E-2</v>
      </c>
      <c r="D9" s="395">
        <v>6.7000000000000004E-2</v>
      </c>
      <c r="E9" s="397">
        <v>5.7000000000000002E-2</v>
      </c>
      <c r="F9" s="395">
        <v>5.5E-2</v>
      </c>
      <c r="G9" s="396">
        <v>3.5999999999999997E-2</v>
      </c>
      <c r="H9" s="395">
        <v>0.04</v>
      </c>
      <c r="I9" s="396">
        <v>-7.0000000000000001E-3</v>
      </c>
      <c r="J9" s="521"/>
    </row>
    <row r="10" spans="1:10" ht="12.75" customHeight="1">
      <c r="A10" s="394" t="s">
        <v>163</v>
      </c>
      <c r="B10" s="395">
        <v>0.121</v>
      </c>
      <c r="C10" s="396">
        <v>0.124</v>
      </c>
      <c r="D10" s="395">
        <v>0.14299999999999999</v>
      </c>
      <c r="E10" s="397">
        <v>0.12</v>
      </c>
      <c r="F10" s="395">
        <v>0.113</v>
      </c>
      <c r="G10" s="396">
        <v>7.5999999999999998E-2</v>
      </c>
      <c r="H10" s="395">
        <v>8.3000000000000004E-2</v>
      </c>
      <c r="I10" s="396">
        <v>-2.8000000000000001E-2</v>
      </c>
      <c r="J10" s="521"/>
    </row>
    <row r="11" spans="1:10" ht="12.75" customHeight="1">
      <c r="A11" s="394" t="s">
        <v>99</v>
      </c>
      <c r="B11" s="398">
        <v>265360</v>
      </c>
      <c r="C11" s="399">
        <v>297405</v>
      </c>
      <c r="D11" s="398">
        <v>278414</v>
      </c>
      <c r="E11" s="400">
        <v>289386</v>
      </c>
      <c r="F11" s="398">
        <v>270451</v>
      </c>
      <c r="G11" s="401">
        <v>295060</v>
      </c>
      <c r="H11" s="398">
        <v>272389</v>
      </c>
      <c r="I11" s="401">
        <v>288377</v>
      </c>
      <c r="J11" s="521"/>
    </row>
    <row r="12" spans="1:10" ht="12.75" customHeight="1">
      <c r="A12" s="394" t="s">
        <v>164</v>
      </c>
      <c r="B12" s="395">
        <v>0.3</v>
      </c>
      <c r="C12" s="396">
        <v>0.34100000000000003</v>
      </c>
      <c r="D12" s="395">
        <v>0.32300000000000001</v>
      </c>
      <c r="E12" s="397">
        <v>0.32700000000000001</v>
      </c>
      <c r="F12" s="395">
        <v>0.31</v>
      </c>
      <c r="G12" s="396">
        <v>0.35099999999999998</v>
      </c>
      <c r="H12" s="395">
        <v>0.31900000000000001</v>
      </c>
      <c r="I12" s="396">
        <v>0.34100000000000003</v>
      </c>
      <c r="J12" s="521"/>
    </row>
    <row r="13" spans="1:10" ht="12.75" customHeight="1" thickBot="1">
      <c r="A13" s="402" t="s">
        <v>165</v>
      </c>
      <c r="B13" s="403">
        <v>10397</v>
      </c>
      <c r="C13" s="404">
        <v>10324</v>
      </c>
      <c r="D13" s="403">
        <v>10339</v>
      </c>
      <c r="E13" s="405">
        <v>10258</v>
      </c>
      <c r="F13" s="403">
        <v>10170</v>
      </c>
      <c r="G13" s="404">
        <v>10070</v>
      </c>
      <c r="H13" s="403">
        <v>10178</v>
      </c>
      <c r="I13" s="404">
        <v>10111</v>
      </c>
      <c r="J13" s="521"/>
    </row>
    <row r="14" spans="1:10" s="219" customFormat="1" ht="12.75" customHeight="1" thickTop="1">
      <c r="A14" s="390"/>
      <c r="B14" s="406"/>
      <c r="C14" s="399"/>
      <c r="D14" s="406"/>
      <c r="E14" s="407"/>
      <c r="F14" s="406"/>
      <c r="G14" s="399"/>
      <c r="H14" s="406"/>
      <c r="I14" s="399"/>
    </row>
    <row r="15" spans="1:10" s="410" customFormat="1" ht="15.75" customHeight="1">
      <c r="A15" s="387" t="s">
        <v>131</v>
      </c>
      <c r="B15" s="408"/>
      <c r="C15" s="379"/>
      <c r="D15" s="408"/>
      <c r="E15" s="409"/>
      <c r="F15" s="408"/>
      <c r="G15" s="378"/>
      <c r="H15" s="408"/>
      <c r="I15" s="378"/>
    </row>
    <row r="16" spans="1:10" s="410" customFormat="1" ht="12.75" customHeight="1">
      <c r="A16" s="390"/>
      <c r="B16" s="406"/>
      <c r="C16" s="399"/>
      <c r="D16" s="406"/>
      <c r="E16" s="407"/>
      <c r="F16" s="406"/>
      <c r="G16" s="399"/>
      <c r="H16" s="406"/>
      <c r="I16" s="399"/>
    </row>
    <row r="17" spans="1:10" s="410" customFormat="1" ht="12.75" customHeight="1">
      <c r="A17" s="390" t="s">
        <v>166</v>
      </c>
      <c r="B17" s="406"/>
      <c r="C17" s="399"/>
      <c r="D17" s="406"/>
      <c r="E17" s="407"/>
      <c r="F17" s="406"/>
      <c r="G17" s="399"/>
      <c r="H17" s="406"/>
      <c r="I17" s="399"/>
    </row>
    <row r="18" spans="1:10" s="410" customFormat="1" ht="12.75" customHeight="1">
      <c r="A18" s="411"/>
      <c r="B18" s="406"/>
      <c r="C18" s="399"/>
      <c r="D18" s="406"/>
      <c r="E18" s="407"/>
      <c r="F18" s="406"/>
      <c r="G18" s="399"/>
      <c r="H18" s="406"/>
      <c r="I18" s="399"/>
    </row>
    <row r="19" spans="1:10" s="410" customFormat="1" ht="12.75" customHeight="1">
      <c r="A19" s="411" t="s">
        <v>195</v>
      </c>
      <c r="B19" s="406"/>
      <c r="C19" s="396"/>
      <c r="D19" s="406"/>
      <c r="E19" s="397"/>
      <c r="F19" s="406"/>
      <c r="G19" s="396"/>
      <c r="H19" s="406"/>
      <c r="I19" s="396"/>
    </row>
    <row r="20" spans="1:10" s="410" customFormat="1" ht="12.75" customHeight="1">
      <c r="A20" s="412" t="s">
        <v>167</v>
      </c>
      <c r="B20" s="413">
        <v>1817539</v>
      </c>
      <c r="C20" s="414">
        <v>1772962</v>
      </c>
      <c r="D20" s="413">
        <v>1727268</v>
      </c>
      <c r="E20" s="415">
        <v>1688405</v>
      </c>
      <c r="F20" s="413">
        <v>1655692</v>
      </c>
      <c r="G20" s="414">
        <v>1633276</v>
      </c>
      <c r="H20" s="413">
        <v>1617679</v>
      </c>
      <c r="I20" s="414">
        <v>1604035</v>
      </c>
      <c r="J20" s="522"/>
    </row>
    <row r="21" spans="1:10" s="410" customFormat="1" ht="12.75" customHeight="1">
      <c r="A21" s="412" t="s">
        <v>168</v>
      </c>
      <c r="B21" s="413">
        <v>779112</v>
      </c>
      <c r="C21" s="414">
        <v>1493534</v>
      </c>
      <c r="D21" s="413">
        <v>2156764</v>
      </c>
      <c r="E21" s="415">
        <v>2860882</v>
      </c>
      <c r="F21" s="413">
        <v>740393</v>
      </c>
      <c r="G21" s="414">
        <v>1474070</v>
      </c>
      <c r="H21" s="413">
        <v>2225666</v>
      </c>
      <c r="I21" s="414">
        <v>3049192.3234833335</v>
      </c>
      <c r="J21" s="522"/>
    </row>
    <row r="22" spans="1:10" s="410" customFormat="1" ht="12.75" customHeight="1">
      <c r="A22" s="416" t="s">
        <v>218</v>
      </c>
      <c r="B22" s="417">
        <v>151</v>
      </c>
      <c r="C22" s="418">
        <v>146</v>
      </c>
      <c r="D22" s="417">
        <v>143</v>
      </c>
      <c r="E22" s="419">
        <v>144</v>
      </c>
      <c r="F22" s="417">
        <v>158</v>
      </c>
      <c r="G22" s="418">
        <v>158</v>
      </c>
      <c r="H22" s="417">
        <v>161</v>
      </c>
      <c r="I22" s="418">
        <v>165.78424961186968</v>
      </c>
      <c r="J22" s="522"/>
    </row>
    <row r="23" spans="1:10" s="410" customFormat="1" ht="12.75" customHeight="1">
      <c r="A23" s="416" t="s">
        <v>219</v>
      </c>
      <c r="B23" s="417">
        <v>3559</v>
      </c>
      <c r="C23" s="418">
        <v>3551</v>
      </c>
      <c r="D23" s="417">
        <v>3540</v>
      </c>
      <c r="E23" s="419">
        <v>3518</v>
      </c>
      <c r="F23" s="417">
        <v>3246</v>
      </c>
      <c r="G23" s="418">
        <v>3189</v>
      </c>
      <c r="H23" s="417">
        <v>3150</v>
      </c>
      <c r="I23" s="418">
        <v>3137.5138982387557</v>
      </c>
      <c r="J23" s="522"/>
    </row>
    <row r="24" spans="1:10" s="410" customFormat="1" ht="12.75" customHeight="1">
      <c r="A24" s="411"/>
      <c r="B24" s="420"/>
      <c r="C24" s="399"/>
      <c r="D24" s="420"/>
      <c r="E24" s="407"/>
      <c r="F24" s="420"/>
      <c r="G24" s="399"/>
      <c r="H24" s="420"/>
      <c r="I24" s="399"/>
      <c r="J24" s="522"/>
    </row>
    <row r="25" spans="1:10" s="410" customFormat="1" ht="12.75" customHeight="1">
      <c r="A25" s="411" t="s">
        <v>169</v>
      </c>
      <c r="B25" s="420"/>
      <c r="C25" s="421"/>
      <c r="D25" s="420"/>
      <c r="E25" s="422"/>
      <c r="F25" s="420"/>
      <c r="G25" s="421"/>
      <c r="H25" s="420"/>
      <c r="I25" s="421"/>
      <c r="J25" s="522"/>
    </row>
    <row r="26" spans="1:10" s="410" customFormat="1" ht="12.75" customHeight="1">
      <c r="A26" s="423" t="s">
        <v>170</v>
      </c>
      <c r="B26" s="424">
        <v>0.6</v>
      </c>
      <c r="C26" s="425">
        <v>0.60299999999999998</v>
      </c>
      <c r="D26" s="424">
        <v>0.60799999999999998</v>
      </c>
      <c r="E26" s="426">
        <v>0.629</v>
      </c>
      <c r="F26" s="424">
        <v>0.64</v>
      </c>
      <c r="G26" s="425">
        <v>0.65</v>
      </c>
      <c r="H26" s="424">
        <v>0.65300000000000002</v>
      </c>
      <c r="I26" s="425">
        <v>0.64200000000000002</v>
      </c>
      <c r="J26" s="522"/>
    </row>
    <row r="27" spans="1:10" s="410" customFormat="1" ht="12.75" customHeight="1">
      <c r="A27" s="423" t="s">
        <v>171</v>
      </c>
      <c r="B27" s="424">
        <v>0.19</v>
      </c>
      <c r="C27" s="425">
        <v>0.192</v>
      </c>
      <c r="D27" s="424">
        <v>0.20200000000000001</v>
      </c>
      <c r="E27" s="426">
        <v>0.2</v>
      </c>
      <c r="F27" s="424">
        <v>0.2</v>
      </c>
      <c r="G27" s="425">
        <v>0.21</v>
      </c>
      <c r="H27" s="424">
        <v>0.215</v>
      </c>
      <c r="I27" s="425">
        <v>0.22</v>
      </c>
      <c r="J27" s="522"/>
    </row>
    <row r="28" spans="1:10" s="410" customFormat="1" ht="12.75" customHeight="1">
      <c r="A28" s="412" t="s">
        <v>172</v>
      </c>
      <c r="B28" s="398">
        <v>462980</v>
      </c>
      <c r="C28" s="399">
        <v>464151</v>
      </c>
      <c r="D28" s="398">
        <v>468171</v>
      </c>
      <c r="E28" s="407">
        <v>476923</v>
      </c>
      <c r="F28" s="398">
        <v>489599</v>
      </c>
      <c r="G28" s="399">
        <v>490538</v>
      </c>
      <c r="H28" s="398">
        <v>495399</v>
      </c>
      <c r="I28" s="399">
        <v>499923</v>
      </c>
      <c r="J28" s="522"/>
    </row>
    <row r="29" spans="1:10" s="410" customFormat="1" ht="12.75" customHeight="1">
      <c r="A29" s="412" t="s">
        <v>173</v>
      </c>
      <c r="B29" s="398">
        <v>160110</v>
      </c>
      <c r="C29" s="399">
        <v>162493</v>
      </c>
      <c r="D29" s="398">
        <v>173118</v>
      </c>
      <c r="E29" s="407">
        <v>181056</v>
      </c>
      <c r="F29" s="398">
        <v>187564</v>
      </c>
      <c r="G29" s="399">
        <v>192905</v>
      </c>
      <c r="H29" s="398">
        <v>202449</v>
      </c>
      <c r="I29" s="399">
        <v>212631</v>
      </c>
      <c r="J29" s="522"/>
    </row>
    <row r="30" spans="1:10" s="410" customFormat="1" ht="12.75" customHeight="1">
      <c r="A30" s="412" t="s">
        <v>174</v>
      </c>
      <c r="B30" s="398">
        <v>10815</v>
      </c>
      <c r="C30" s="399">
        <v>13663</v>
      </c>
      <c r="D30" s="398">
        <v>15912</v>
      </c>
      <c r="E30" s="407">
        <v>19109</v>
      </c>
      <c r="F30" s="398">
        <v>21579</v>
      </c>
      <c r="G30" s="399">
        <v>23183</v>
      </c>
      <c r="H30" s="398">
        <v>26483</v>
      </c>
      <c r="I30" s="399">
        <v>31611</v>
      </c>
      <c r="J30" s="522"/>
    </row>
    <row r="31" spans="1:10" s="410" customFormat="1" ht="12.75" customHeight="1">
      <c r="A31" s="416" t="s">
        <v>175</v>
      </c>
      <c r="B31" s="427">
        <f t="shared" ref="B31:I31" si="0">+SUM(B28:B30)</f>
        <v>633905</v>
      </c>
      <c r="C31" s="428">
        <f t="shared" si="0"/>
        <v>640307</v>
      </c>
      <c r="D31" s="427">
        <f t="shared" si="0"/>
        <v>657201</v>
      </c>
      <c r="E31" s="429">
        <f t="shared" si="0"/>
        <v>677088</v>
      </c>
      <c r="F31" s="427">
        <f t="shared" si="0"/>
        <v>698742</v>
      </c>
      <c r="G31" s="428">
        <f t="shared" si="0"/>
        <v>706626</v>
      </c>
      <c r="H31" s="427">
        <f t="shared" si="0"/>
        <v>724331</v>
      </c>
      <c r="I31" s="428">
        <f t="shared" si="0"/>
        <v>744165</v>
      </c>
      <c r="J31" s="522"/>
    </row>
    <row r="32" spans="1:10" s="410" customFormat="1" ht="12.75" customHeight="1">
      <c r="A32" s="416" t="s">
        <v>176</v>
      </c>
      <c r="B32" s="427">
        <v>4448</v>
      </c>
      <c r="C32" s="428">
        <v>4346</v>
      </c>
      <c r="D32" s="427">
        <v>4287</v>
      </c>
      <c r="E32" s="429">
        <v>4243</v>
      </c>
      <c r="F32" s="427">
        <v>3952</v>
      </c>
      <c r="G32" s="428">
        <v>3971</v>
      </c>
      <c r="H32" s="427">
        <v>3965</v>
      </c>
      <c r="I32" s="428">
        <v>3950.036645935757</v>
      </c>
      <c r="J32" s="522"/>
    </row>
    <row r="33" spans="1:10" s="410" customFormat="1" ht="12.75" customHeight="1">
      <c r="A33" s="416" t="s">
        <v>177</v>
      </c>
      <c r="B33" s="427">
        <v>150325</v>
      </c>
      <c r="C33" s="428">
        <v>142697</v>
      </c>
      <c r="D33" s="427">
        <v>138738</v>
      </c>
      <c r="E33" s="429">
        <v>130965</v>
      </c>
      <c r="F33" s="427">
        <v>119185</v>
      </c>
      <c r="G33" s="428">
        <v>114584</v>
      </c>
      <c r="H33" s="427">
        <v>110723</v>
      </c>
      <c r="I33" s="428">
        <v>107215</v>
      </c>
      <c r="J33" s="522"/>
    </row>
    <row r="34" spans="1:10" s="410" customFormat="1" ht="12.75" customHeight="1">
      <c r="A34" s="394"/>
      <c r="B34" s="420"/>
      <c r="C34" s="399"/>
      <c r="D34" s="420"/>
      <c r="E34" s="407"/>
      <c r="F34" s="420"/>
      <c r="G34" s="399"/>
      <c r="H34" s="420"/>
      <c r="I34" s="399"/>
      <c r="J34" s="522"/>
    </row>
    <row r="35" spans="1:10" s="410" customFormat="1" ht="12.75" customHeight="1">
      <c r="A35" s="411" t="s">
        <v>178</v>
      </c>
      <c r="B35" s="420"/>
      <c r="C35" s="399"/>
      <c r="D35" s="420"/>
      <c r="E35" s="407"/>
      <c r="F35" s="420"/>
      <c r="G35" s="399"/>
      <c r="H35" s="420"/>
      <c r="I35" s="399"/>
      <c r="J35" s="522"/>
    </row>
    <row r="36" spans="1:10" s="410" customFormat="1" ht="12.75" customHeight="1">
      <c r="A36" s="430" t="s">
        <v>179</v>
      </c>
      <c r="B36" s="413">
        <v>402911</v>
      </c>
      <c r="C36" s="414">
        <v>398767</v>
      </c>
      <c r="D36" s="413">
        <v>385884</v>
      </c>
      <c r="E36" s="415">
        <v>370212</v>
      </c>
      <c r="F36" s="413">
        <v>343397</v>
      </c>
      <c r="G36" s="414">
        <v>330548</v>
      </c>
      <c r="H36" s="413">
        <v>311729</v>
      </c>
      <c r="I36" s="414">
        <f>289609+84</f>
        <v>289693</v>
      </c>
      <c r="J36" s="522"/>
    </row>
    <row r="37" spans="1:10" s="410" customFormat="1" ht="12.75" customHeight="1">
      <c r="A37" s="430" t="s">
        <v>180</v>
      </c>
      <c r="B37" s="413">
        <v>196041</v>
      </c>
      <c r="C37" s="414">
        <v>221213</v>
      </c>
      <c r="D37" s="413">
        <v>236901</v>
      </c>
      <c r="E37" s="415">
        <v>254188</v>
      </c>
      <c r="F37" s="413">
        <v>261663</v>
      </c>
      <c r="G37" s="414">
        <v>262402</v>
      </c>
      <c r="H37" s="413">
        <v>270291</v>
      </c>
      <c r="I37" s="414">
        <f>281198+114</f>
        <v>281312</v>
      </c>
      <c r="J37" s="522"/>
    </row>
    <row r="38" spans="1:10" s="410" customFormat="1" ht="12.75" customHeight="1">
      <c r="A38" s="430" t="s">
        <v>181</v>
      </c>
      <c r="B38" s="413">
        <v>78980</v>
      </c>
      <c r="C38" s="414">
        <v>87070</v>
      </c>
      <c r="D38" s="413">
        <v>102518</v>
      </c>
      <c r="E38" s="415">
        <v>124374</v>
      </c>
      <c r="F38" s="413">
        <v>146135</v>
      </c>
      <c r="G38" s="414">
        <v>163824</v>
      </c>
      <c r="H38" s="413">
        <v>191230</v>
      </c>
      <c r="I38" s="414">
        <f>226286+99</f>
        <v>226385</v>
      </c>
      <c r="J38" s="522"/>
    </row>
    <row r="39" spans="1:10" s="410" customFormat="1" ht="12.75" customHeight="1">
      <c r="A39" s="431" t="s">
        <v>182</v>
      </c>
      <c r="B39" s="417">
        <f t="shared" ref="B39:H39" si="1">+SUM(B36:B38)</f>
        <v>677932</v>
      </c>
      <c r="C39" s="418">
        <f t="shared" si="1"/>
        <v>707050</v>
      </c>
      <c r="D39" s="417">
        <f t="shared" si="1"/>
        <v>725303</v>
      </c>
      <c r="E39" s="419">
        <f t="shared" si="1"/>
        <v>748774</v>
      </c>
      <c r="F39" s="417">
        <f t="shared" si="1"/>
        <v>751195</v>
      </c>
      <c r="G39" s="418">
        <f t="shared" si="1"/>
        <v>756774</v>
      </c>
      <c r="H39" s="417">
        <f t="shared" si="1"/>
        <v>773250</v>
      </c>
      <c r="I39" s="418">
        <f t="shared" ref="I39" si="2">SUM(I36:I38)</f>
        <v>797390</v>
      </c>
      <c r="J39" s="522"/>
    </row>
    <row r="40" spans="1:10" s="410" customFormat="1" ht="12.75" customHeight="1">
      <c r="A40" s="432" t="s">
        <v>183</v>
      </c>
      <c r="B40" s="433">
        <v>2952</v>
      </c>
      <c r="C40" s="434">
        <v>2894</v>
      </c>
      <c r="D40" s="433">
        <v>2953</v>
      </c>
      <c r="E40" s="435">
        <v>2949</v>
      </c>
      <c r="F40" s="433">
        <v>3012</v>
      </c>
      <c r="G40" s="434">
        <v>3035</v>
      </c>
      <c r="H40" s="433">
        <v>3060</v>
      </c>
      <c r="I40" s="434">
        <v>3048.2830128193887</v>
      </c>
      <c r="J40" s="522"/>
    </row>
    <row r="41" spans="1:10" s="410" customFormat="1" ht="12.75" customHeight="1">
      <c r="A41" s="394"/>
      <c r="B41" s="420"/>
      <c r="C41" s="399"/>
      <c r="D41" s="420"/>
      <c r="E41" s="407"/>
      <c r="F41" s="420"/>
      <c r="G41" s="399"/>
      <c r="H41" s="420"/>
      <c r="I41" s="399"/>
      <c r="J41" s="522"/>
    </row>
    <row r="42" spans="1:10" s="410" customFormat="1" ht="12.75" customHeight="1">
      <c r="A42" s="390" t="s">
        <v>184</v>
      </c>
      <c r="B42" s="420"/>
      <c r="C42" s="399"/>
      <c r="D42" s="420"/>
      <c r="E42" s="407"/>
      <c r="F42" s="420"/>
      <c r="G42" s="399"/>
      <c r="H42" s="420"/>
      <c r="I42" s="399"/>
      <c r="J42" s="522"/>
    </row>
    <row r="43" spans="1:10" s="410" customFormat="1" ht="12.75" customHeight="1">
      <c r="A43" s="394"/>
      <c r="B43" s="420"/>
      <c r="C43" s="399"/>
      <c r="D43" s="420"/>
      <c r="E43" s="407"/>
      <c r="F43" s="420"/>
      <c r="G43" s="399"/>
      <c r="H43" s="420"/>
      <c r="I43" s="399"/>
      <c r="J43" s="522"/>
    </row>
    <row r="44" spans="1:10" s="410" customFormat="1" ht="12.75" customHeight="1">
      <c r="A44" s="411" t="s">
        <v>185</v>
      </c>
      <c r="B44" s="436">
        <v>1.1870000000000001</v>
      </c>
      <c r="C44" s="437">
        <v>1.1859999999999999</v>
      </c>
      <c r="D44" s="436">
        <v>1.1830000000000001</v>
      </c>
      <c r="E44" s="438">
        <v>1.202</v>
      </c>
      <c r="F44" s="436">
        <v>1.1910000000000001</v>
      </c>
      <c r="G44" s="437">
        <v>1.1739999999999999</v>
      </c>
      <c r="H44" s="436">
        <v>1.171</v>
      </c>
      <c r="I44" s="437">
        <v>1.173</v>
      </c>
      <c r="J44" s="522"/>
    </row>
    <row r="45" spans="1:10" s="410" customFormat="1" ht="12.75" customHeight="1">
      <c r="A45" s="411" t="s">
        <v>186</v>
      </c>
      <c r="B45" s="436">
        <v>0.43099999999999999</v>
      </c>
      <c r="C45" s="437">
        <v>0.432</v>
      </c>
      <c r="D45" s="436">
        <v>0.435</v>
      </c>
      <c r="E45" s="438">
        <v>0.43359999999999999</v>
      </c>
      <c r="F45" s="436">
        <v>0.438</v>
      </c>
      <c r="G45" s="437">
        <v>0.44500000000000001</v>
      </c>
      <c r="H45" s="436">
        <v>0.4481</v>
      </c>
      <c r="I45" s="437">
        <v>0.45</v>
      </c>
      <c r="J45" s="522"/>
    </row>
    <row r="46" spans="1:10" s="410" customFormat="1" ht="12.75" customHeight="1">
      <c r="A46" s="411" t="s">
        <v>187</v>
      </c>
      <c r="B46" s="439">
        <v>4711766</v>
      </c>
      <c r="C46" s="440">
        <v>4714628</v>
      </c>
      <c r="D46" s="439">
        <v>4724794</v>
      </c>
      <c r="E46" s="441">
        <v>4779227</v>
      </c>
      <c r="F46" s="439">
        <v>4776995</v>
      </c>
      <c r="G46" s="440">
        <v>4773270</v>
      </c>
      <c r="H46" s="439">
        <v>4789739</v>
      </c>
      <c r="I46" s="440">
        <v>4817296</v>
      </c>
      <c r="J46" s="522"/>
    </row>
    <row r="47" spans="1:10" s="410" customFormat="1" ht="12.75" customHeight="1">
      <c r="A47" s="412" t="s">
        <v>188</v>
      </c>
      <c r="B47" s="420">
        <v>0.41199999999999998</v>
      </c>
      <c r="C47" s="442">
        <v>0.41699999999999998</v>
      </c>
      <c r="D47" s="420">
        <v>0.42499999999999999</v>
      </c>
      <c r="E47" s="443">
        <v>0.436</v>
      </c>
      <c r="F47" s="420">
        <v>0.438</v>
      </c>
      <c r="G47" s="442">
        <v>0.44500000000000001</v>
      </c>
      <c r="H47" s="420">
        <v>0.45400000000000001</v>
      </c>
      <c r="I47" s="442">
        <v>0.46200000000000002</v>
      </c>
      <c r="J47" s="522"/>
    </row>
    <row r="48" spans="1:10" s="410" customFormat="1" ht="12.75" customHeight="1">
      <c r="A48" s="411" t="s">
        <v>220</v>
      </c>
      <c r="B48" s="444">
        <v>147</v>
      </c>
      <c r="C48" s="418">
        <v>151</v>
      </c>
      <c r="D48" s="444">
        <v>153</v>
      </c>
      <c r="E48" s="441">
        <v>154</v>
      </c>
      <c r="F48" s="444">
        <v>154</v>
      </c>
      <c r="G48" s="440">
        <v>158</v>
      </c>
      <c r="H48" s="444">
        <v>160</v>
      </c>
      <c r="I48" s="440">
        <v>161</v>
      </c>
      <c r="J48" s="522"/>
    </row>
    <row r="49" spans="1:10" s="410" customFormat="1" ht="12.75" customHeight="1">
      <c r="A49" s="411" t="s">
        <v>189</v>
      </c>
      <c r="B49" s="444">
        <v>3296</v>
      </c>
      <c r="C49" s="418">
        <v>3404</v>
      </c>
      <c r="D49" s="444">
        <v>3482</v>
      </c>
      <c r="E49" s="441">
        <v>3492</v>
      </c>
      <c r="F49" s="444">
        <v>3251</v>
      </c>
      <c r="G49" s="440">
        <v>3329</v>
      </c>
      <c r="H49" s="444">
        <v>3394</v>
      </c>
      <c r="I49" s="440">
        <v>3392.6484835613805</v>
      </c>
      <c r="J49" s="522"/>
    </row>
    <row r="50" spans="1:10" s="410" customFormat="1" ht="12.75" customHeight="1">
      <c r="A50" s="412" t="s">
        <v>190</v>
      </c>
      <c r="B50" s="445">
        <v>5923</v>
      </c>
      <c r="C50" s="414">
        <v>6031</v>
      </c>
      <c r="D50" s="445">
        <v>6107</v>
      </c>
      <c r="E50" s="446">
        <v>6071</v>
      </c>
      <c r="F50" s="445">
        <v>5573</v>
      </c>
      <c r="G50" s="447">
        <v>5698</v>
      </c>
      <c r="H50" s="445">
        <v>5735</v>
      </c>
      <c r="I50" s="447">
        <v>5695.2297835855934</v>
      </c>
      <c r="J50" s="522"/>
    </row>
    <row r="51" spans="1:10" s="410" customFormat="1" ht="12.75" customHeight="1">
      <c r="A51" s="412" t="s">
        <v>191</v>
      </c>
      <c r="B51" s="445">
        <v>1487</v>
      </c>
      <c r="C51" s="414">
        <v>1568</v>
      </c>
      <c r="D51" s="445">
        <v>1622</v>
      </c>
      <c r="E51" s="446">
        <v>1635</v>
      </c>
      <c r="F51" s="445">
        <v>1449</v>
      </c>
      <c r="G51" s="447">
        <v>1474</v>
      </c>
      <c r="H51" s="445">
        <v>1533</v>
      </c>
      <c r="I51" s="447">
        <v>1534.7963850345634</v>
      </c>
      <c r="J51" s="522"/>
    </row>
    <row r="52" spans="1:10" s="410" customFormat="1" ht="12.75" customHeight="1">
      <c r="A52" s="411" t="s">
        <v>192</v>
      </c>
      <c r="B52" s="448">
        <v>0.19600000000000001</v>
      </c>
      <c r="C52" s="437">
        <v>0.19800000000000001</v>
      </c>
      <c r="D52" s="448">
        <v>0.19800000000000001</v>
      </c>
      <c r="E52" s="438">
        <v>0.20200000000000001</v>
      </c>
      <c r="F52" s="448">
        <v>0.186</v>
      </c>
      <c r="G52" s="437">
        <v>0.188</v>
      </c>
      <c r="H52" s="448">
        <v>0.19</v>
      </c>
      <c r="I52" s="437">
        <v>0.195480266467606</v>
      </c>
      <c r="J52" s="522"/>
    </row>
    <row r="53" spans="1:10" s="410" customFormat="1" ht="12.75" customHeight="1">
      <c r="A53" s="412" t="s">
        <v>190</v>
      </c>
      <c r="B53" s="449">
        <v>0.156</v>
      </c>
      <c r="C53" s="442">
        <v>0.16</v>
      </c>
      <c r="D53" s="449">
        <v>0.154</v>
      </c>
      <c r="E53" s="443">
        <v>0.14899999999999999</v>
      </c>
      <c r="F53" s="449">
        <v>0.17399999999999999</v>
      </c>
      <c r="G53" s="442">
        <v>0.153</v>
      </c>
      <c r="H53" s="449">
        <v>0.19</v>
      </c>
      <c r="I53" s="442">
        <v>0.14492613063986101</v>
      </c>
      <c r="J53" s="522"/>
    </row>
    <row r="54" spans="1:10" s="410" customFormat="1" ht="12.75" customHeight="1">
      <c r="A54" s="412" t="s">
        <v>191</v>
      </c>
      <c r="B54" s="449">
        <v>0.223</v>
      </c>
      <c r="C54" s="442">
        <v>0.224</v>
      </c>
      <c r="D54" s="449">
        <v>0.22900000000000001</v>
      </c>
      <c r="E54" s="443">
        <v>0.24</v>
      </c>
      <c r="F54" s="449">
        <v>0.19500000000000001</v>
      </c>
      <c r="G54" s="442">
        <v>0.215</v>
      </c>
      <c r="H54" s="449">
        <v>0.19</v>
      </c>
      <c r="I54" s="442">
        <v>0.236270186604539</v>
      </c>
      <c r="J54" s="522"/>
    </row>
    <row r="55" spans="1:10" s="410" customFormat="1" ht="12.75" customHeight="1">
      <c r="A55" s="423" t="s">
        <v>193</v>
      </c>
      <c r="B55" s="449">
        <v>0.17899999999999999</v>
      </c>
      <c r="C55" s="442">
        <v>0.18</v>
      </c>
      <c r="D55" s="449">
        <v>0.184</v>
      </c>
      <c r="E55" s="443">
        <v>0.188</v>
      </c>
      <c r="F55" s="449">
        <v>0.20899999999999999</v>
      </c>
      <c r="G55" s="442">
        <v>0.20699999999999999</v>
      </c>
      <c r="H55" s="449">
        <v>0.20799999999999999</v>
      </c>
      <c r="I55" s="442">
        <v>0.20998352418076285</v>
      </c>
      <c r="J55" s="522"/>
    </row>
    <row r="56" spans="1:10" s="410" customFormat="1" ht="12.75" customHeight="1">
      <c r="A56" s="394" t="s">
        <v>194</v>
      </c>
      <c r="B56" s="445">
        <v>7605</v>
      </c>
      <c r="C56" s="414">
        <v>7047</v>
      </c>
      <c r="D56" s="445">
        <v>6757</v>
      </c>
      <c r="E56" s="446">
        <v>6616</v>
      </c>
      <c r="F56" s="445">
        <v>4888</v>
      </c>
      <c r="G56" s="447">
        <v>5314</v>
      </c>
      <c r="H56" s="445">
        <v>5529</v>
      </c>
      <c r="I56" s="447">
        <v>6449.4007380476769</v>
      </c>
      <c r="J56" s="522"/>
    </row>
    <row r="57" spans="1:10" s="410" customFormat="1" ht="12.75" customHeight="1">
      <c r="A57" s="411" t="s">
        <v>224</v>
      </c>
      <c r="B57" s="450">
        <v>413706</v>
      </c>
      <c r="C57" s="451">
        <v>454312</v>
      </c>
      <c r="D57" s="450">
        <v>491628</v>
      </c>
      <c r="E57" s="452">
        <v>568060</v>
      </c>
      <c r="F57" s="450">
        <v>612155</v>
      </c>
      <c r="G57" s="451">
        <v>693991</v>
      </c>
      <c r="H57" s="450">
        <v>814791</v>
      </c>
      <c r="I57" s="451">
        <v>971469</v>
      </c>
      <c r="J57" s="522"/>
    </row>
    <row r="58" spans="1:10" s="410" customFormat="1" ht="13.5" customHeight="1">
      <c r="A58" s="394" t="s">
        <v>229</v>
      </c>
      <c r="B58" s="453">
        <v>0.47699999999999998</v>
      </c>
      <c r="C58" s="454">
        <v>0.48899999999999999</v>
      </c>
      <c r="D58" s="453">
        <v>0.46500000000000002</v>
      </c>
      <c r="E58" s="455">
        <v>0.47799999999999998</v>
      </c>
      <c r="F58" s="453">
        <v>0.48299999999999998</v>
      </c>
      <c r="G58" s="454">
        <v>0.48699999999999999</v>
      </c>
      <c r="H58" s="453">
        <v>0.47120000000000001</v>
      </c>
      <c r="I58" s="454">
        <v>0.48699999999999999</v>
      </c>
      <c r="J58" s="522"/>
    </row>
    <row r="59" spans="1:10" s="410" customFormat="1" ht="13.5" customHeight="1">
      <c r="A59" s="394" t="s">
        <v>230</v>
      </c>
      <c r="B59" s="453">
        <v>0.49099999999999999</v>
      </c>
      <c r="C59" s="454">
        <v>0.50900000000000001</v>
      </c>
      <c r="D59" s="453">
        <v>0.441</v>
      </c>
      <c r="E59" s="455">
        <v>0.43099999999999999</v>
      </c>
      <c r="F59" s="453">
        <v>0.44800000000000001</v>
      </c>
      <c r="G59" s="454">
        <v>0.44</v>
      </c>
      <c r="H59" s="453">
        <v>0.46820000000000001</v>
      </c>
      <c r="I59" s="454">
        <v>0.47699999999999998</v>
      </c>
      <c r="J59" s="522"/>
    </row>
    <row r="60" spans="1:10" s="410" customFormat="1" ht="15" customHeight="1" thickBot="1">
      <c r="A60" s="402" t="s">
        <v>231</v>
      </c>
      <c r="B60" s="456">
        <v>0.65500000000000003</v>
      </c>
      <c r="C60" s="457">
        <v>0.65500000000000003</v>
      </c>
      <c r="D60" s="456">
        <v>0.65400000000000003</v>
      </c>
      <c r="E60" s="458">
        <v>0.65400000000000003</v>
      </c>
      <c r="F60" s="456">
        <v>0.65400000000000003</v>
      </c>
      <c r="G60" s="457">
        <v>0.66</v>
      </c>
      <c r="H60" s="456">
        <v>0.66</v>
      </c>
      <c r="I60" s="457">
        <v>0.66</v>
      </c>
      <c r="J60" s="522"/>
    </row>
    <row r="61" spans="1:10" s="410" customFormat="1" ht="12.75" customHeight="1" thickTop="1">
      <c r="A61" s="411"/>
      <c r="B61" s="420"/>
      <c r="C61" s="399"/>
      <c r="D61" s="420"/>
      <c r="E61" s="407"/>
      <c r="F61" s="420"/>
      <c r="G61" s="399"/>
      <c r="H61" s="420"/>
      <c r="I61" s="399"/>
      <c r="J61" s="522"/>
    </row>
    <row r="62" spans="1:10" s="410" customFormat="1" ht="15.75" customHeight="1">
      <c r="A62" s="459" t="s">
        <v>141</v>
      </c>
      <c r="B62" s="420"/>
      <c r="C62" s="399"/>
      <c r="D62" s="420"/>
      <c r="E62" s="407"/>
      <c r="F62" s="420"/>
      <c r="G62" s="399"/>
      <c r="H62" s="420"/>
      <c r="I62" s="399"/>
      <c r="J62" s="522"/>
    </row>
    <row r="63" spans="1:10" s="410" customFormat="1" ht="12.75" customHeight="1">
      <c r="A63" s="411"/>
      <c r="B63" s="420"/>
      <c r="C63" s="421"/>
      <c r="D63" s="420"/>
      <c r="E63" s="422"/>
      <c r="F63" s="420"/>
      <c r="G63" s="421"/>
      <c r="H63" s="420"/>
      <c r="I63" s="421"/>
      <c r="J63" s="522"/>
    </row>
    <row r="64" spans="1:10" s="410" customFormat="1" ht="12.75" customHeight="1">
      <c r="A64" s="390" t="s">
        <v>166</v>
      </c>
      <c r="B64" s="420"/>
      <c r="C64" s="399"/>
      <c r="D64" s="420"/>
      <c r="E64" s="407"/>
      <c r="F64" s="420"/>
      <c r="G64" s="399"/>
      <c r="H64" s="420"/>
      <c r="I64" s="399"/>
      <c r="J64" s="522"/>
    </row>
    <row r="65" spans="1:10" s="410" customFormat="1" ht="12.75" customHeight="1">
      <c r="A65" s="394"/>
      <c r="B65" s="420"/>
      <c r="C65" s="399"/>
      <c r="D65" s="420"/>
      <c r="E65" s="407"/>
      <c r="F65" s="420"/>
      <c r="G65" s="399"/>
      <c r="H65" s="420"/>
      <c r="I65" s="399"/>
      <c r="J65" s="522"/>
    </row>
    <row r="66" spans="1:10" s="410" customFormat="1" ht="12.75" customHeight="1">
      <c r="A66" s="411" t="s">
        <v>195</v>
      </c>
      <c r="B66" s="420"/>
      <c r="C66" s="399"/>
      <c r="D66" s="420"/>
      <c r="E66" s="407"/>
      <c r="F66" s="420"/>
      <c r="G66" s="399"/>
      <c r="H66" s="420"/>
      <c r="I66" s="399"/>
      <c r="J66" s="522"/>
    </row>
    <row r="67" spans="1:10" s="410" customFormat="1" ht="12.75" customHeight="1">
      <c r="A67" s="412" t="s">
        <v>196</v>
      </c>
      <c r="B67" s="398">
        <v>46064</v>
      </c>
      <c r="C67" s="399">
        <v>45039</v>
      </c>
      <c r="D67" s="398">
        <v>44685</v>
      </c>
      <c r="E67" s="407">
        <v>43795</v>
      </c>
      <c r="F67" s="398">
        <v>43784</v>
      </c>
      <c r="G67" s="399">
        <v>42761</v>
      </c>
      <c r="H67" s="398">
        <v>42360</v>
      </c>
      <c r="I67" s="399">
        <v>42137</v>
      </c>
      <c r="J67" s="522"/>
    </row>
    <row r="68" spans="1:10" s="410" customFormat="1" ht="12.75" customHeight="1">
      <c r="A68" s="412" t="s">
        <v>197</v>
      </c>
      <c r="B68" s="398">
        <v>4334</v>
      </c>
      <c r="C68" s="399">
        <v>3815</v>
      </c>
      <c r="D68" s="398">
        <v>3508</v>
      </c>
      <c r="E68" s="407">
        <v>3454</v>
      </c>
      <c r="F68" s="398">
        <v>3083</v>
      </c>
      <c r="G68" s="399">
        <v>2841</v>
      </c>
      <c r="H68" s="398">
        <v>2642</v>
      </c>
      <c r="I68" s="399">
        <v>2360</v>
      </c>
      <c r="J68" s="522"/>
    </row>
    <row r="69" spans="1:10" s="410" customFormat="1" ht="12.75" customHeight="1">
      <c r="A69" s="412" t="s">
        <v>198</v>
      </c>
      <c r="B69" s="398">
        <v>143414</v>
      </c>
      <c r="C69" s="399">
        <v>142580</v>
      </c>
      <c r="D69" s="398">
        <v>142156</v>
      </c>
      <c r="E69" s="407">
        <v>141342</v>
      </c>
      <c r="F69" s="398">
        <v>139180</v>
      </c>
      <c r="G69" s="399">
        <v>137504</v>
      </c>
      <c r="H69" s="398">
        <v>136714</v>
      </c>
      <c r="I69" s="399">
        <v>135246</v>
      </c>
      <c r="J69" s="522"/>
    </row>
    <row r="70" spans="1:10" s="410" customFormat="1" ht="12.75" customHeight="1">
      <c r="A70" s="411" t="s">
        <v>199</v>
      </c>
      <c r="B70" s="427">
        <f t="shared" ref="B70:I70" si="3">+SUM(B67:B69)</f>
        <v>193812</v>
      </c>
      <c r="C70" s="428">
        <f t="shared" si="3"/>
        <v>191434</v>
      </c>
      <c r="D70" s="427">
        <f t="shared" si="3"/>
        <v>190349</v>
      </c>
      <c r="E70" s="429">
        <f t="shared" si="3"/>
        <v>188591</v>
      </c>
      <c r="F70" s="427">
        <f t="shared" si="3"/>
        <v>186047</v>
      </c>
      <c r="G70" s="428">
        <f t="shared" si="3"/>
        <v>183106</v>
      </c>
      <c r="H70" s="427">
        <f t="shared" si="3"/>
        <v>181716</v>
      </c>
      <c r="I70" s="428">
        <f t="shared" si="3"/>
        <v>179743</v>
      </c>
      <c r="J70" s="522"/>
    </row>
    <row r="71" spans="1:10" s="410" customFormat="1" ht="12.75" customHeight="1">
      <c r="A71" s="460" t="s">
        <v>168</v>
      </c>
      <c r="B71" s="427">
        <v>90643</v>
      </c>
      <c r="C71" s="428">
        <v>175151</v>
      </c>
      <c r="D71" s="427">
        <v>253674</v>
      </c>
      <c r="E71" s="429">
        <v>331189</v>
      </c>
      <c r="F71" s="427">
        <v>77503</v>
      </c>
      <c r="G71" s="428">
        <v>148730</v>
      </c>
      <c r="H71" s="427">
        <v>216637</v>
      </c>
      <c r="I71" s="428">
        <v>282873</v>
      </c>
      <c r="J71" s="522"/>
    </row>
    <row r="72" spans="1:10" s="410" customFormat="1" ht="12.75" customHeight="1">
      <c r="A72" s="411" t="s">
        <v>200</v>
      </c>
      <c r="B72" s="461">
        <v>223</v>
      </c>
      <c r="C72" s="411">
        <v>216</v>
      </c>
      <c r="D72" s="461">
        <v>209</v>
      </c>
      <c r="E72" s="462">
        <v>206</v>
      </c>
      <c r="F72" s="461">
        <v>200</v>
      </c>
      <c r="G72" s="411">
        <v>194</v>
      </c>
      <c r="H72" s="461">
        <v>190</v>
      </c>
      <c r="I72" s="411">
        <v>188</v>
      </c>
      <c r="J72" s="522"/>
    </row>
    <row r="73" spans="1:10" s="410" customFormat="1" ht="12.75" customHeight="1">
      <c r="A73" s="411" t="s">
        <v>189</v>
      </c>
      <c r="B73" s="427">
        <v>5344</v>
      </c>
      <c r="C73" s="428">
        <v>5120</v>
      </c>
      <c r="D73" s="427">
        <v>5038</v>
      </c>
      <c r="E73" s="429">
        <v>4983</v>
      </c>
      <c r="F73" s="427">
        <v>4766</v>
      </c>
      <c r="G73" s="428">
        <v>4675</v>
      </c>
      <c r="H73" s="427">
        <v>4618</v>
      </c>
      <c r="I73" s="428">
        <v>4578</v>
      </c>
      <c r="J73" s="522"/>
    </row>
    <row r="74" spans="1:10" s="410" customFormat="1" ht="12.75" customHeight="1">
      <c r="A74" s="394"/>
      <c r="B74" s="398"/>
      <c r="C74" s="399"/>
      <c r="D74" s="398"/>
      <c r="E74" s="407"/>
      <c r="F74" s="398"/>
      <c r="G74" s="399"/>
      <c r="H74" s="398"/>
      <c r="I74" s="399"/>
      <c r="J74" s="522"/>
    </row>
    <row r="75" spans="1:10" s="410" customFormat="1" ht="12.75" customHeight="1">
      <c r="A75" s="411" t="s">
        <v>169</v>
      </c>
      <c r="B75" s="398"/>
      <c r="C75" s="399"/>
      <c r="D75" s="398"/>
      <c r="E75" s="407"/>
      <c r="F75" s="398"/>
      <c r="G75" s="399"/>
      <c r="H75" s="398"/>
      <c r="I75" s="399"/>
      <c r="J75" s="522"/>
    </row>
    <row r="76" spans="1:10" s="410" customFormat="1" ht="12.75" customHeight="1">
      <c r="A76" s="411" t="s">
        <v>201</v>
      </c>
      <c r="B76" s="427">
        <v>15685</v>
      </c>
      <c r="C76" s="428">
        <v>15463</v>
      </c>
      <c r="D76" s="427">
        <v>14699</v>
      </c>
      <c r="E76" s="429">
        <v>14543</v>
      </c>
      <c r="F76" s="427">
        <v>16219</v>
      </c>
      <c r="G76" s="428">
        <v>15894</v>
      </c>
      <c r="H76" s="427">
        <v>15640</v>
      </c>
      <c r="I76" s="428">
        <v>15561</v>
      </c>
      <c r="J76" s="522"/>
    </row>
    <row r="77" spans="1:10" s="410" customFormat="1" ht="12.75" customHeight="1">
      <c r="A77" s="432" t="s">
        <v>202</v>
      </c>
      <c r="B77" s="463">
        <v>9276</v>
      </c>
      <c r="C77" s="464">
        <v>9695</v>
      </c>
      <c r="D77" s="463">
        <v>9458</v>
      </c>
      <c r="E77" s="465">
        <v>9393</v>
      </c>
      <c r="F77" s="463">
        <v>8953</v>
      </c>
      <c r="G77" s="464">
        <v>8616</v>
      </c>
      <c r="H77" s="463">
        <v>8526</v>
      </c>
      <c r="I77" s="464">
        <v>8338.8429716167793</v>
      </c>
      <c r="J77" s="522"/>
    </row>
    <row r="78" spans="1:10" s="410" customFormat="1" ht="12.75" customHeight="1">
      <c r="A78" s="394"/>
      <c r="B78" s="420"/>
      <c r="C78" s="466"/>
      <c r="D78" s="420"/>
      <c r="E78" s="467"/>
      <c r="F78" s="420"/>
      <c r="G78" s="468"/>
      <c r="H78" s="420"/>
      <c r="I78" s="468"/>
      <c r="J78" s="522"/>
    </row>
    <row r="79" spans="1:10" s="410" customFormat="1" ht="12.75" customHeight="1">
      <c r="A79" s="390" t="s">
        <v>184</v>
      </c>
      <c r="B79" s="420"/>
      <c r="C79" s="466"/>
      <c r="D79" s="420"/>
      <c r="E79" s="467"/>
      <c r="F79" s="420"/>
      <c r="G79" s="468"/>
      <c r="H79" s="420"/>
      <c r="I79" s="468"/>
      <c r="J79" s="522"/>
    </row>
    <row r="80" spans="1:10" s="410" customFormat="1" ht="12.75" customHeight="1">
      <c r="A80" s="411"/>
      <c r="B80" s="420"/>
      <c r="C80" s="468"/>
      <c r="D80" s="420"/>
      <c r="E80" s="467"/>
      <c r="F80" s="420"/>
      <c r="G80" s="468"/>
      <c r="H80" s="420"/>
      <c r="I80" s="468"/>
      <c r="J80" s="522"/>
    </row>
    <row r="81" spans="1:10" s="410" customFormat="1" ht="12.75" customHeight="1">
      <c r="A81" s="411" t="s">
        <v>187</v>
      </c>
      <c r="B81" s="417">
        <v>408641</v>
      </c>
      <c r="C81" s="428">
        <v>416591</v>
      </c>
      <c r="D81" s="417">
        <v>421899</v>
      </c>
      <c r="E81" s="419">
        <v>429191</v>
      </c>
      <c r="F81" s="417">
        <v>433949</v>
      </c>
      <c r="G81" s="418">
        <v>435748</v>
      </c>
      <c r="H81" s="417">
        <v>439040</v>
      </c>
      <c r="I81" s="418">
        <v>447930</v>
      </c>
      <c r="J81" s="522"/>
    </row>
    <row r="82" spans="1:10" s="410" customFormat="1" ht="12.75" customHeight="1">
      <c r="A82" s="411" t="s">
        <v>192</v>
      </c>
      <c r="B82" s="436">
        <v>4.2000000000000003E-2</v>
      </c>
      <c r="C82" s="437">
        <v>3.5000000000000003E-2</v>
      </c>
      <c r="D82" s="436">
        <v>3.9E-2</v>
      </c>
      <c r="E82" s="438">
        <v>4.3999999999999997E-2</v>
      </c>
      <c r="F82" s="436">
        <v>5.0999999999999997E-2</v>
      </c>
      <c r="G82" s="437">
        <v>6.6000000000000003E-2</v>
      </c>
      <c r="H82" s="436">
        <v>6.4000000000000001E-2</v>
      </c>
      <c r="I82" s="437">
        <v>6.2670915260486806E-2</v>
      </c>
      <c r="J82" s="522"/>
    </row>
    <row r="83" spans="1:10" s="410" customFormat="1" ht="12.75" customHeight="1">
      <c r="A83" s="411" t="s">
        <v>203</v>
      </c>
      <c r="B83" s="417">
        <v>289</v>
      </c>
      <c r="C83" s="428">
        <v>293</v>
      </c>
      <c r="D83" s="417">
        <v>290</v>
      </c>
      <c r="E83" s="419">
        <v>289</v>
      </c>
      <c r="F83" s="417">
        <v>280</v>
      </c>
      <c r="G83" s="418">
        <v>289</v>
      </c>
      <c r="H83" s="417">
        <v>289</v>
      </c>
      <c r="I83" s="418">
        <v>288.27461476905415</v>
      </c>
      <c r="J83" s="522"/>
    </row>
    <row r="84" spans="1:10" s="410" customFormat="1" ht="12.75" customHeight="1">
      <c r="A84" s="411" t="s">
        <v>189</v>
      </c>
      <c r="B84" s="417">
        <v>5406</v>
      </c>
      <c r="C84" s="428">
        <v>5437</v>
      </c>
      <c r="D84" s="417">
        <v>5425</v>
      </c>
      <c r="E84" s="419">
        <v>5354</v>
      </c>
      <c r="F84" s="417">
        <v>4865</v>
      </c>
      <c r="G84" s="418">
        <v>4941</v>
      </c>
      <c r="H84" s="417">
        <v>4966</v>
      </c>
      <c r="I84" s="418">
        <v>4917.7630382061325</v>
      </c>
      <c r="J84" s="522"/>
    </row>
    <row r="85" spans="1:10" s="410" customFormat="1" ht="14.25" customHeight="1">
      <c r="A85" s="411" t="s">
        <v>224</v>
      </c>
      <c r="B85" s="523">
        <v>49511</v>
      </c>
      <c r="C85" s="472">
        <v>52210</v>
      </c>
      <c r="D85" s="523">
        <v>54115</v>
      </c>
      <c r="E85" s="524">
        <v>56390</v>
      </c>
      <c r="F85" s="523">
        <v>60658</v>
      </c>
      <c r="G85" s="525">
        <v>66054</v>
      </c>
      <c r="H85" s="523">
        <v>69432</v>
      </c>
      <c r="I85" s="525">
        <v>77045</v>
      </c>
      <c r="J85" s="522"/>
    </row>
    <row r="86" spans="1:10" s="410" customFormat="1" ht="12.75" customHeight="1">
      <c r="A86" s="423" t="s">
        <v>193</v>
      </c>
      <c r="B86" s="420">
        <v>0.31900000000000001</v>
      </c>
      <c r="C86" s="442">
        <v>0.32</v>
      </c>
      <c r="D86" s="420">
        <v>0.32700000000000001</v>
      </c>
      <c r="E86" s="443">
        <v>0.33100000000000002</v>
      </c>
      <c r="F86" s="420">
        <v>0.34599999999999997</v>
      </c>
      <c r="G86" s="442">
        <v>0.34499999999999997</v>
      </c>
      <c r="H86" s="420">
        <v>0.35299999999999998</v>
      </c>
      <c r="I86" s="442">
        <v>0.35602255177106001</v>
      </c>
      <c r="J86" s="522"/>
    </row>
    <row r="87" spans="1:10" s="410" customFormat="1" ht="12.75" customHeight="1" thickBot="1">
      <c r="A87" s="526" t="s">
        <v>194</v>
      </c>
      <c r="B87" s="527">
        <v>5736</v>
      </c>
      <c r="C87" s="528">
        <v>5312</v>
      </c>
      <c r="D87" s="527">
        <v>5063</v>
      </c>
      <c r="E87" s="529">
        <v>3537</v>
      </c>
      <c r="F87" s="527">
        <v>4182</v>
      </c>
      <c r="G87" s="530">
        <v>4187</v>
      </c>
      <c r="H87" s="527">
        <v>4118</v>
      </c>
      <c r="I87" s="530">
        <v>5166.3107102736385</v>
      </c>
      <c r="J87" s="522"/>
    </row>
    <row r="88" spans="1:10" s="410" customFormat="1" ht="12.75" customHeight="1" thickTop="1">
      <c r="A88" s="411"/>
      <c r="B88" s="420"/>
      <c r="C88" s="399"/>
      <c r="D88" s="420"/>
      <c r="E88" s="407"/>
      <c r="F88" s="420"/>
      <c r="G88" s="399"/>
      <c r="H88" s="420"/>
      <c r="I88" s="399"/>
      <c r="J88" s="522"/>
    </row>
    <row r="89" spans="1:10" s="410" customFormat="1" ht="15.75" customHeight="1">
      <c r="A89" s="459" t="s">
        <v>144</v>
      </c>
      <c r="B89" s="420"/>
      <c r="C89" s="421"/>
      <c r="D89" s="420"/>
      <c r="E89" s="422"/>
      <c r="F89" s="420"/>
      <c r="G89" s="421"/>
      <c r="H89" s="420"/>
      <c r="I89" s="421"/>
      <c r="J89" s="522"/>
    </row>
    <row r="90" spans="1:10" s="410" customFormat="1" ht="12.75" customHeight="1">
      <c r="A90" s="394"/>
      <c r="B90" s="420"/>
      <c r="C90" s="469"/>
      <c r="D90" s="420"/>
      <c r="E90" s="470"/>
      <c r="F90" s="420"/>
      <c r="G90" s="469"/>
      <c r="H90" s="420"/>
      <c r="I90" s="469"/>
      <c r="J90" s="522"/>
    </row>
    <row r="91" spans="1:10" s="410" customFormat="1" ht="12.75" customHeight="1">
      <c r="A91" s="390" t="s">
        <v>166</v>
      </c>
      <c r="B91" s="420"/>
      <c r="C91" s="469"/>
      <c r="D91" s="420"/>
      <c r="E91" s="470"/>
      <c r="F91" s="420"/>
      <c r="G91" s="469"/>
      <c r="H91" s="420"/>
      <c r="I91" s="469"/>
      <c r="J91" s="522"/>
    </row>
    <row r="92" spans="1:10" s="410" customFormat="1" ht="12.75" customHeight="1">
      <c r="A92" s="394"/>
      <c r="B92" s="420"/>
      <c r="C92" s="469"/>
      <c r="D92" s="420"/>
      <c r="E92" s="470"/>
      <c r="F92" s="420"/>
      <c r="G92" s="469"/>
      <c r="H92" s="420"/>
      <c r="I92" s="469"/>
      <c r="J92" s="522"/>
    </row>
    <row r="93" spans="1:10" s="410" customFormat="1" ht="12.75" customHeight="1">
      <c r="A93" s="411" t="s">
        <v>195</v>
      </c>
      <c r="B93" s="420"/>
      <c r="C93" s="469"/>
      <c r="D93" s="420"/>
      <c r="E93" s="470"/>
      <c r="F93" s="420"/>
      <c r="G93" s="469"/>
      <c r="H93" s="420"/>
      <c r="I93" s="469"/>
      <c r="J93" s="522"/>
    </row>
    <row r="94" spans="1:10" s="410" customFormat="1" ht="12.75" customHeight="1">
      <c r="A94" s="394" t="s">
        <v>204</v>
      </c>
      <c r="B94" s="420">
        <v>0.18099999999999999</v>
      </c>
      <c r="C94" s="442">
        <v>0.17799999999999999</v>
      </c>
      <c r="D94" s="420">
        <v>0.17499999999999999</v>
      </c>
      <c r="E94" s="443">
        <v>0.17199999999999999</v>
      </c>
      <c r="F94" s="420">
        <v>0.16800000000000001</v>
      </c>
      <c r="G94" s="442">
        <v>0.16500000000000001</v>
      </c>
      <c r="H94" s="420">
        <v>0.16200000000000001</v>
      </c>
      <c r="I94" s="442">
        <v>0.159</v>
      </c>
      <c r="J94" s="522"/>
    </row>
    <row r="95" spans="1:10" s="410" customFormat="1" ht="12.75" customHeight="1">
      <c r="A95" s="411" t="s">
        <v>205</v>
      </c>
      <c r="B95" s="471">
        <v>362024</v>
      </c>
      <c r="C95" s="472">
        <v>353979</v>
      </c>
      <c r="D95" s="471">
        <v>347707</v>
      </c>
      <c r="E95" s="473">
        <v>343019</v>
      </c>
      <c r="F95" s="471">
        <v>331788</v>
      </c>
      <c r="G95" s="472">
        <v>323962</v>
      </c>
      <c r="H95" s="471">
        <v>318039</v>
      </c>
      <c r="I95" s="472">
        <v>311240</v>
      </c>
      <c r="J95" s="522"/>
    </row>
    <row r="96" spans="1:10" s="410" customFormat="1" ht="12.75" customHeight="1">
      <c r="A96" s="460" t="s">
        <v>168</v>
      </c>
      <c r="B96" s="471">
        <v>222840</v>
      </c>
      <c r="C96" s="472">
        <v>442842</v>
      </c>
      <c r="D96" s="471">
        <v>648286</v>
      </c>
      <c r="E96" s="473">
        <v>864662</v>
      </c>
      <c r="F96" s="471">
        <v>217740</v>
      </c>
      <c r="G96" s="472">
        <v>425472</v>
      </c>
      <c r="H96" s="471">
        <v>617229</v>
      </c>
      <c r="I96" s="472">
        <v>811824</v>
      </c>
      <c r="J96" s="522"/>
    </row>
    <row r="97" spans="1:10" s="410" customFormat="1" ht="12.75" customHeight="1">
      <c r="A97" s="411"/>
      <c r="B97" s="420"/>
      <c r="C97" s="421"/>
      <c r="D97" s="420"/>
      <c r="E97" s="422"/>
      <c r="F97" s="420"/>
      <c r="G97" s="421"/>
      <c r="H97" s="420"/>
      <c r="I97" s="421"/>
      <c r="J97" s="522"/>
    </row>
    <row r="98" spans="1:10" s="410" customFormat="1" ht="12.75" customHeight="1">
      <c r="A98" s="411" t="s">
        <v>206</v>
      </c>
      <c r="B98" s="420"/>
      <c r="C98" s="469"/>
      <c r="D98" s="420"/>
      <c r="E98" s="470"/>
      <c r="F98" s="420"/>
      <c r="G98" s="469"/>
      <c r="H98" s="420"/>
      <c r="I98" s="469"/>
      <c r="J98" s="522"/>
    </row>
    <row r="99" spans="1:10" s="410" customFormat="1" ht="12.75" customHeight="1">
      <c r="A99" s="394" t="s">
        <v>207</v>
      </c>
      <c r="B99" s="474">
        <v>0.83</v>
      </c>
      <c r="C99" s="475">
        <v>0.83</v>
      </c>
      <c r="D99" s="474">
        <v>0.83</v>
      </c>
      <c r="E99" s="476">
        <v>0.84</v>
      </c>
      <c r="F99" s="474">
        <v>0.84</v>
      </c>
      <c r="G99" s="475">
        <v>0.83</v>
      </c>
      <c r="H99" s="474">
        <v>0.83</v>
      </c>
      <c r="I99" s="475">
        <v>0.83</v>
      </c>
      <c r="J99" s="522"/>
    </row>
    <row r="100" spans="1:10" s="410" customFormat="1" ht="12.75" customHeight="1">
      <c r="A100" s="412" t="s">
        <v>208</v>
      </c>
      <c r="B100" s="398">
        <v>117843</v>
      </c>
      <c r="C100" s="399">
        <v>121109</v>
      </c>
      <c r="D100" s="398">
        <v>124083</v>
      </c>
      <c r="E100" s="407">
        <v>130127</v>
      </c>
      <c r="F100" s="398">
        <v>131563</v>
      </c>
      <c r="G100" s="399">
        <v>131916</v>
      </c>
      <c r="H100" s="398">
        <v>133795</v>
      </c>
      <c r="I100" s="399">
        <v>137563</v>
      </c>
      <c r="J100" s="522"/>
    </row>
    <row r="101" spans="1:10" s="410" customFormat="1" ht="12.75" customHeight="1">
      <c r="A101" s="412" t="s">
        <v>177</v>
      </c>
      <c r="B101" s="398">
        <v>19918</v>
      </c>
      <c r="C101" s="399">
        <v>20489</v>
      </c>
      <c r="D101" s="398">
        <v>20713</v>
      </c>
      <c r="E101" s="407">
        <v>21091</v>
      </c>
      <c r="F101" s="398">
        <v>21892</v>
      </c>
      <c r="G101" s="399">
        <v>22730</v>
      </c>
      <c r="H101" s="398">
        <v>23282</v>
      </c>
      <c r="I101" s="399">
        <v>23847</v>
      </c>
      <c r="J101" s="522"/>
    </row>
    <row r="102" spans="1:10" s="410" customFormat="1" ht="12.75" customHeight="1">
      <c r="A102" s="411" t="s">
        <v>209</v>
      </c>
      <c r="B102" s="427">
        <v>137761</v>
      </c>
      <c r="C102" s="428">
        <v>141598</v>
      </c>
      <c r="D102" s="427">
        <v>144796</v>
      </c>
      <c r="E102" s="429">
        <v>151218</v>
      </c>
      <c r="F102" s="427">
        <v>153455</v>
      </c>
      <c r="G102" s="428">
        <v>154646</v>
      </c>
      <c r="H102" s="427">
        <v>157077</v>
      </c>
      <c r="I102" s="428">
        <v>161410</v>
      </c>
      <c r="J102" s="522"/>
    </row>
    <row r="103" spans="1:10" s="410" customFormat="1" ht="12.75" customHeight="1">
      <c r="A103" s="432" t="s">
        <v>210</v>
      </c>
      <c r="B103" s="463">
        <v>17392</v>
      </c>
      <c r="C103" s="464">
        <v>21071</v>
      </c>
      <c r="D103" s="463">
        <v>23445</v>
      </c>
      <c r="E103" s="465">
        <v>30123</v>
      </c>
      <c r="F103" s="463">
        <v>32904</v>
      </c>
      <c r="G103" s="464">
        <v>33805</v>
      </c>
      <c r="H103" s="463">
        <v>35409</v>
      </c>
      <c r="I103" s="464">
        <v>40129</v>
      </c>
      <c r="J103" s="522"/>
    </row>
    <row r="104" spans="1:10" s="410" customFormat="1" ht="12.75" customHeight="1">
      <c r="A104" s="411"/>
      <c r="B104" s="420"/>
      <c r="C104" s="468"/>
      <c r="D104" s="420"/>
      <c r="E104" s="467"/>
      <c r="F104" s="420"/>
      <c r="G104" s="468"/>
      <c r="H104" s="420"/>
      <c r="I104" s="468"/>
      <c r="J104" s="522"/>
    </row>
    <row r="105" spans="1:10" s="410" customFormat="1" ht="12.75" customHeight="1">
      <c r="A105" s="390" t="s">
        <v>184</v>
      </c>
      <c r="B105" s="420"/>
      <c r="C105" s="379"/>
      <c r="D105" s="420"/>
      <c r="E105" s="477"/>
      <c r="F105" s="420"/>
      <c r="G105" s="379"/>
      <c r="H105" s="420"/>
      <c r="I105" s="379"/>
      <c r="J105" s="522"/>
    </row>
    <row r="106" spans="1:10" s="410" customFormat="1" ht="12.75" customHeight="1">
      <c r="A106" s="411"/>
      <c r="B106" s="420"/>
      <c r="C106" s="399"/>
      <c r="D106" s="420"/>
      <c r="E106" s="407"/>
      <c r="F106" s="420"/>
      <c r="G106" s="399"/>
      <c r="H106" s="420"/>
      <c r="I106" s="399"/>
      <c r="J106" s="522"/>
    </row>
    <row r="107" spans="1:10" s="410" customFormat="1" ht="12.75" customHeight="1">
      <c r="A107" s="411" t="s">
        <v>211</v>
      </c>
      <c r="B107" s="436">
        <v>1.181</v>
      </c>
      <c r="C107" s="437">
        <v>1.1850000000000001</v>
      </c>
      <c r="D107" s="436">
        <v>1.202</v>
      </c>
      <c r="E107" s="438">
        <v>1.228</v>
      </c>
      <c r="F107" s="436">
        <v>1.24</v>
      </c>
      <c r="G107" s="437">
        <v>1.24</v>
      </c>
      <c r="H107" s="436">
        <v>1.25</v>
      </c>
      <c r="I107" s="437">
        <v>1.228</v>
      </c>
      <c r="J107" s="522"/>
    </row>
    <row r="108" spans="1:10" s="410" customFormat="1" ht="12.75" customHeight="1">
      <c r="A108" s="411" t="s">
        <v>212</v>
      </c>
      <c r="B108" s="436">
        <v>0.54900000000000004</v>
      </c>
      <c r="C108" s="437">
        <v>0.54100000000000004</v>
      </c>
      <c r="D108" s="436">
        <v>0.52800000000000002</v>
      </c>
      <c r="E108" s="438">
        <v>0.51300000000000001</v>
      </c>
      <c r="F108" s="436">
        <v>0.499</v>
      </c>
      <c r="G108" s="437">
        <v>0.5</v>
      </c>
      <c r="H108" s="436">
        <v>0.503</v>
      </c>
      <c r="I108" s="437">
        <v>0.5</v>
      </c>
      <c r="J108" s="522"/>
    </row>
    <row r="109" spans="1:10" s="410" customFormat="1" ht="12.75" customHeight="1">
      <c r="A109" s="478" t="s">
        <v>187</v>
      </c>
      <c r="B109" s="417">
        <v>1333819</v>
      </c>
      <c r="C109" s="428">
        <v>1318931</v>
      </c>
      <c r="D109" s="417">
        <v>1305808</v>
      </c>
      <c r="E109" s="419">
        <v>1295285</v>
      </c>
      <c r="F109" s="417">
        <v>1275143</v>
      </c>
      <c r="G109" s="418">
        <v>1276660</v>
      </c>
      <c r="H109" s="417">
        <v>1294254</v>
      </c>
      <c r="I109" s="418">
        <v>1265243</v>
      </c>
      <c r="J109" s="522"/>
    </row>
    <row r="110" spans="1:10" s="410" customFormat="1" ht="12.75" customHeight="1">
      <c r="A110" s="479" t="s">
        <v>188</v>
      </c>
      <c r="B110" s="420">
        <v>0.318</v>
      </c>
      <c r="C110" s="442">
        <v>0.31900000000000001</v>
      </c>
      <c r="D110" s="420">
        <v>0.32200000000000001</v>
      </c>
      <c r="E110" s="443">
        <v>0.32300000000000001</v>
      </c>
      <c r="F110" s="420">
        <v>0.32300000000000001</v>
      </c>
      <c r="G110" s="442">
        <v>0.32600000000000001</v>
      </c>
      <c r="H110" s="420">
        <v>0.318</v>
      </c>
      <c r="I110" s="442">
        <v>0.32</v>
      </c>
      <c r="J110" s="522"/>
    </row>
    <row r="111" spans="1:10" s="410" customFormat="1" ht="12.75" customHeight="1">
      <c r="A111" s="411" t="s">
        <v>213</v>
      </c>
      <c r="B111" s="461">
        <v>126</v>
      </c>
      <c r="C111" s="428">
        <v>129</v>
      </c>
      <c r="D111" s="461">
        <v>133</v>
      </c>
      <c r="E111" s="462">
        <v>135</v>
      </c>
      <c r="F111" s="461">
        <v>130</v>
      </c>
      <c r="G111" s="411">
        <v>135</v>
      </c>
      <c r="H111" s="461">
        <v>138</v>
      </c>
      <c r="I111" s="411">
        <v>142</v>
      </c>
      <c r="J111" s="522"/>
    </row>
    <row r="112" spans="1:10" s="410" customFormat="1" ht="12.75" customHeight="1" thickBot="1">
      <c r="A112" s="480" t="s">
        <v>189</v>
      </c>
      <c r="B112" s="481">
        <v>2492</v>
      </c>
      <c r="C112" s="482">
        <v>2597</v>
      </c>
      <c r="D112" s="481">
        <v>2717</v>
      </c>
      <c r="E112" s="483">
        <v>2690</v>
      </c>
      <c r="F112" s="481">
        <v>2358</v>
      </c>
      <c r="G112" s="484">
        <v>2398</v>
      </c>
      <c r="H112" s="481">
        <v>2496</v>
      </c>
      <c r="I112" s="484">
        <v>2533</v>
      </c>
      <c r="J112" s="522"/>
    </row>
    <row r="113" spans="1:10" s="410" customFormat="1" ht="12.75" customHeight="1" thickTop="1">
      <c r="A113" s="411"/>
      <c r="B113" s="420"/>
      <c r="C113" s="399"/>
      <c r="D113" s="420"/>
      <c r="E113" s="407"/>
      <c r="F113" s="420"/>
      <c r="G113" s="399"/>
      <c r="H113" s="420"/>
      <c r="I113" s="399"/>
      <c r="J113" s="522"/>
    </row>
    <row r="114" spans="1:10" s="410" customFormat="1" ht="15.75" customHeight="1">
      <c r="A114" s="459" t="s">
        <v>145</v>
      </c>
      <c r="B114" s="420"/>
      <c r="C114" s="399"/>
      <c r="D114" s="420"/>
      <c r="E114" s="407"/>
      <c r="F114" s="420"/>
      <c r="G114" s="399"/>
      <c r="H114" s="420"/>
      <c r="I114" s="399"/>
      <c r="J114" s="522"/>
    </row>
    <row r="115" spans="1:10" s="410" customFormat="1" ht="12.75" customHeight="1">
      <c r="A115" s="466"/>
      <c r="B115" s="420"/>
      <c r="C115" s="399"/>
      <c r="D115" s="420"/>
      <c r="E115" s="407"/>
      <c r="F115" s="420"/>
      <c r="G115" s="399"/>
      <c r="H115" s="420"/>
      <c r="I115" s="399"/>
      <c r="J115" s="522"/>
    </row>
    <row r="116" spans="1:10" s="410" customFormat="1" ht="12.75" customHeight="1">
      <c r="A116" s="390" t="s">
        <v>166</v>
      </c>
      <c r="B116" s="420"/>
      <c r="C116" s="399"/>
      <c r="D116" s="420"/>
      <c r="E116" s="407"/>
      <c r="F116" s="420"/>
      <c r="G116" s="399"/>
      <c r="H116" s="420"/>
      <c r="I116" s="399"/>
      <c r="J116" s="522"/>
    </row>
    <row r="117" spans="1:10" s="410" customFormat="1" ht="12.75" customHeight="1">
      <c r="A117" s="460"/>
      <c r="B117" s="420"/>
      <c r="C117" s="454"/>
      <c r="D117" s="420"/>
      <c r="E117" s="455"/>
      <c r="F117" s="420"/>
      <c r="G117" s="454"/>
      <c r="H117" s="420"/>
      <c r="I117" s="454"/>
      <c r="J117" s="522"/>
    </row>
    <row r="118" spans="1:10" s="410" customFormat="1" ht="12.75" customHeight="1">
      <c r="A118" s="428" t="s">
        <v>195</v>
      </c>
      <c r="B118" s="420"/>
      <c r="C118" s="454"/>
      <c r="D118" s="420"/>
      <c r="E118" s="455"/>
      <c r="F118" s="420"/>
      <c r="G118" s="454"/>
      <c r="H118" s="420"/>
      <c r="I118" s="454"/>
      <c r="J118" s="522"/>
    </row>
    <row r="119" spans="1:10" s="410" customFormat="1" ht="12.75" customHeight="1">
      <c r="A119" s="399" t="s">
        <v>204</v>
      </c>
      <c r="B119" s="453">
        <v>0.25700000000000001</v>
      </c>
      <c r="C119" s="454">
        <v>0.254</v>
      </c>
      <c r="D119" s="453">
        <v>0.25600000000000001</v>
      </c>
      <c r="E119" s="455">
        <v>0.26600000000000001</v>
      </c>
      <c r="F119" s="453">
        <v>0.26400000000000001</v>
      </c>
      <c r="G119" s="454">
        <v>0.26400000000000001</v>
      </c>
      <c r="H119" s="453">
        <v>0.26500000000000001</v>
      </c>
      <c r="I119" s="454">
        <v>0.26400000000000001</v>
      </c>
      <c r="J119" s="522"/>
    </row>
    <row r="120" spans="1:10" s="410" customFormat="1" ht="12.75" customHeight="1">
      <c r="A120" s="460" t="s">
        <v>205</v>
      </c>
      <c r="B120" s="427">
        <v>171195</v>
      </c>
      <c r="C120" s="428">
        <v>169477</v>
      </c>
      <c r="D120" s="427">
        <v>170551</v>
      </c>
      <c r="E120" s="429">
        <v>171684</v>
      </c>
      <c r="F120" s="427">
        <v>169903</v>
      </c>
      <c r="G120" s="428">
        <v>169888</v>
      </c>
      <c r="H120" s="427">
        <v>169335</v>
      </c>
      <c r="I120" s="428">
        <v>168361</v>
      </c>
      <c r="J120" s="522"/>
    </row>
    <row r="121" spans="1:10" s="410" customFormat="1" ht="12.75" customHeight="1">
      <c r="A121" s="460" t="s">
        <v>168</v>
      </c>
      <c r="B121" s="427">
        <v>94792</v>
      </c>
      <c r="C121" s="428">
        <v>188332</v>
      </c>
      <c r="D121" s="427">
        <v>277011</v>
      </c>
      <c r="E121" s="429">
        <v>369511</v>
      </c>
      <c r="F121" s="427">
        <v>86535</v>
      </c>
      <c r="G121" s="428">
        <v>170925</v>
      </c>
      <c r="H121" s="427">
        <v>250299</v>
      </c>
      <c r="I121" s="428">
        <v>332934</v>
      </c>
      <c r="J121" s="522"/>
    </row>
    <row r="122" spans="1:10" s="410" customFormat="1" ht="12.75" customHeight="1">
      <c r="A122" s="460"/>
      <c r="B122" s="420"/>
      <c r="C122" s="399"/>
      <c r="D122" s="420"/>
      <c r="E122" s="407"/>
      <c r="F122" s="420"/>
      <c r="G122" s="399"/>
      <c r="H122" s="420"/>
      <c r="I122" s="399"/>
      <c r="J122" s="522"/>
    </row>
    <row r="123" spans="1:10" s="410" customFormat="1" ht="12.75" customHeight="1">
      <c r="A123" s="411" t="s">
        <v>206</v>
      </c>
      <c r="B123" s="420"/>
      <c r="C123" s="399"/>
      <c r="D123" s="420"/>
      <c r="E123" s="407"/>
      <c r="F123" s="420"/>
      <c r="G123" s="399"/>
      <c r="H123" s="420"/>
      <c r="I123" s="399"/>
      <c r="J123" s="522"/>
    </row>
    <row r="124" spans="1:10" s="410" customFormat="1" ht="12.75" customHeight="1">
      <c r="A124" s="485" t="s">
        <v>214</v>
      </c>
      <c r="B124" s="424">
        <v>0.88600000000000001</v>
      </c>
      <c r="C124" s="425">
        <v>0.85599999999999998</v>
      </c>
      <c r="D124" s="424">
        <v>0.86</v>
      </c>
      <c r="E124" s="426">
        <v>0.86</v>
      </c>
      <c r="F124" s="424">
        <v>0.85</v>
      </c>
      <c r="G124" s="425">
        <v>0.85</v>
      </c>
      <c r="H124" s="424">
        <v>0.85</v>
      </c>
      <c r="I124" s="425">
        <v>0.84899999999999998</v>
      </c>
      <c r="J124" s="522"/>
    </row>
    <row r="125" spans="1:10" s="410" customFormat="1" ht="12.75" customHeight="1">
      <c r="A125" s="478" t="s">
        <v>209</v>
      </c>
      <c r="B125" s="417">
        <v>56608</v>
      </c>
      <c r="C125" s="418">
        <v>59054</v>
      </c>
      <c r="D125" s="417">
        <v>62089</v>
      </c>
      <c r="E125" s="419">
        <v>68540</v>
      </c>
      <c r="F125" s="417">
        <v>69805</v>
      </c>
      <c r="G125" s="418">
        <v>71481</v>
      </c>
      <c r="H125" s="417">
        <v>72621</v>
      </c>
      <c r="I125" s="418">
        <v>78164</v>
      </c>
      <c r="J125" s="522"/>
    </row>
    <row r="126" spans="1:10" s="410" customFormat="1" ht="12.75" customHeight="1">
      <c r="A126" s="432" t="s">
        <v>210</v>
      </c>
      <c r="B126" s="433">
        <v>31295</v>
      </c>
      <c r="C126" s="434">
        <v>33070</v>
      </c>
      <c r="D126" s="433">
        <v>35038</v>
      </c>
      <c r="E126" s="435">
        <v>40042</v>
      </c>
      <c r="F126" s="433">
        <v>41357</v>
      </c>
      <c r="G126" s="434">
        <v>43194</v>
      </c>
      <c r="H126" s="433">
        <v>44911</v>
      </c>
      <c r="I126" s="434">
        <v>48834</v>
      </c>
      <c r="J126" s="522"/>
    </row>
    <row r="127" spans="1:10" s="410" customFormat="1" ht="12.75" customHeight="1">
      <c r="A127" s="394"/>
      <c r="B127" s="420"/>
      <c r="C127" s="469"/>
      <c r="D127" s="420"/>
      <c r="E127" s="470"/>
      <c r="F127" s="420"/>
      <c r="G127" s="469"/>
      <c r="H127" s="420"/>
      <c r="I127" s="469"/>
      <c r="J127" s="522"/>
    </row>
    <row r="128" spans="1:10" s="410" customFormat="1" ht="12.75" customHeight="1">
      <c r="A128" s="390" t="s">
        <v>184</v>
      </c>
      <c r="B128" s="420"/>
      <c r="C128" s="399"/>
      <c r="D128" s="420"/>
      <c r="E128" s="407"/>
      <c r="F128" s="420"/>
      <c r="G128" s="399"/>
      <c r="H128" s="420"/>
      <c r="I128" s="399"/>
      <c r="J128" s="522"/>
    </row>
    <row r="129" spans="1:10" s="410" customFormat="1" ht="12.75" customHeight="1">
      <c r="A129" s="390"/>
      <c r="B129" s="420"/>
      <c r="C129" s="399"/>
      <c r="D129" s="420"/>
      <c r="E129" s="407"/>
      <c r="F129" s="420"/>
      <c r="G129" s="399"/>
      <c r="H129" s="420"/>
      <c r="I129" s="399"/>
      <c r="J129" s="522"/>
    </row>
    <row r="130" spans="1:10" s="410" customFormat="1" ht="12.75" customHeight="1">
      <c r="A130" s="411" t="s">
        <v>226</v>
      </c>
      <c r="B130" s="436">
        <v>1.857</v>
      </c>
      <c r="C130" s="437">
        <v>1.8660000000000001</v>
      </c>
      <c r="D130" s="436">
        <v>2.1440000000000001</v>
      </c>
      <c r="E130" s="438">
        <v>1.9950000000000001</v>
      </c>
      <c r="F130" s="436">
        <v>1.768</v>
      </c>
      <c r="G130" s="437">
        <v>1.8</v>
      </c>
      <c r="H130" s="436">
        <v>2.0558000000000001</v>
      </c>
      <c r="I130" s="437">
        <v>1.8694</v>
      </c>
      <c r="J130" s="522"/>
    </row>
    <row r="131" spans="1:10" s="410" customFormat="1" ht="12.75" customHeight="1">
      <c r="A131" s="478" t="s">
        <v>227</v>
      </c>
      <c r="B131" s="436">
        <v>0.34499999999999997</v>
      </c>
      <c r="C131" s="437">
        <v>0.34300000000000003</v>
      </c>
      <c r="D131" s="436">
        <v>0.34</v>
      </c>
      <c r="E131" s="438">
        <v>0.37</v>
      </c>
      <c r="F131" s="436">
        <v>0.35899999999999999</v>
      </c>
      <c r="G131" s="437">
        <v>0.34</v>
      </c>
      <c r="H131" s="436">
        <v>0.35</v>
      </c>
      <c r="I131" s="437">
        <v>0.3468</v>
      </c>
      <c r="J131" s="522"/>
    </row>
    <row r="132" spans="1:10" s="410" customFormat="1" ht="12.75" customHeight="1">
      <c r="A132" s="478" t="s">
        <v>228</v>
      </c>
      <c r="B132" s="417">
        <v>396661</v>
      </c>
      <c r="C132" s="428">
        <v>397241</v>
      </c>
      <c r="D132" s="417">
        <v>452162</v>
      </c>
      <c r="E132" s="419">
        <v>457813</v>
      </c>
      <c r="F132" s="417">
        <v>393735</v>
      </c>
      <c r="G132" s="418">
        <v>378859</v>
      </c>
      <c r="H132" s="417">
        <v>445517</v>
      </c>
      <c r="I132" s="418">
        <v>401958</v>
      </c>
      <c r="J132" s="522"/>
    </row>
    <row r="133" spans="1:10" s="410" customFormat="1" ht="12.75" customHeight="1">
      <c r="A133" s="412" t="s">
        <v>188</v>
      </c>
      <c r="B133" s="420">
        <v>0.35</v>
      </c>
      <c r="C133" s="442">
        <v>0.35399999999999998</v>
      </c>
      <c r="D133" s="420">
        <v>0.317</v>
      </c>
      <c r="E133" s="443">
        <v>0.33400000000000002</v>
      </c>
      <c r="F133" s="420">
        <v>0.30099999999999999</v>
      </c>
      <c r="G133" s="442">
        <v>0.32100000000000001</v>
      </c>
      <c r="H133" s="420">
        <v>0.27500000000000002</v>
      </c>
      <c r="I133" s="454">
        <v>0.32300000000000001</v>
      </c>
      <c r="J133" s="522"/>
    </row>
    <row r="134" spans="1:10" s="410" customFormat="1" ht="12.75" customHeight="1">
      <c r="A134" s="486" t="s">
        <v>203</v>
      </c>
      <c r="B134" s="461">
        <v>102</v>
      </c>
      <c r="C134" s="428">
        <v>104</v>
      </c>
      <c r="D134" s="461">
        <v>105</v>
      </c>
      <c r="E134" s="462">
        <v>105</v>
      </c>
      <c r="F134" s="461">
        <v>108</v>
      </c>
      <c r="G134" s="411">
        <v>115</v>
      </c>
      <c r="H134" s="461">
        <v>117</v>
      </c>
      <c r="I134" s="411">
        <v>117</v>
      </c>
      <c r="J134" s="522"/>
    </row>
    <row r="135" spans="1:10" s="410" customFormat="1" ht="12.75" customHeight="1">
      <c r="A135" s="432" t="s">
        <v>189</v>
      </c>
      <c r="B135" s="433">
        <v>2186</v>
      </c>
      <c r="C135" s="464">
        <v>2215</v>
      </c>
      <c r="D135" s="433">
        <v>2398</v>
      </c>
      <c r="E135" s="435">
        <v>2430</v>
      </c>
      <c r="F135" s="433">
        <v>2306</v>
      </c>
      <c r="G135" s="434">
        <v>2403</v>
      </c>
      <c r="H135" s="433">
        <v>2523</v>
      </c>
      <c r="I135" s="434">
        <v>2521</v>
      </c>
      <c r="J135" s="522"/>
    </row>
    <row r="136" spans="1:10" s="410" customFormat="1" ht="12.75" customHeight="1">
      <c r="A136" s="406"/>
      <c r="B136" s="420"/>
      <c r="C136" s="487"/>
      <c r="D136" s="420"/>
      <c r="E136" s="487"/>
      <c r="F136" s="420"/>
      <c r="G136" s="487"/>
      <c r="H136" s="406"/>
    </row>
    <row r="137" spans="1:10" s="410" customFormat="1" ht="13.5" customHeight="1">
      <c r="A137" s="488" t="s">
        <v>215</v>
      </c>
      <c r="B137" s="420"/>
      <c r="C137" s="406"/>
      <c r="D137" s="420"/>
      <c r="E137" s="406"/>
      <c r="F137" s="420"/>
      <c r="G137" s="406"/>
      <c r="H137" s="406"/>
    </row>
    <row r="138" spans="1:10" s="410" customFormat="1" ht="13.5" customHeight="1">
      <c r="A138" s="488" t="s">
        <v>216</v>
      </c>
      <c r="B138" s="420"/>
      <c r="C138" s="408"/>
      <c r="D138" s="420"/>
      <c r="E138" s="408"/>
      <c r="F138" s="420"/>
      <c r="G138" s="408"/>
      <c r="H138" s="406"/>
    </row>
    <row r="139" spans="1:10" s="410" customFormat="1" ht="13.5" customHeight="1">
      <c r="A139" s="489" t="s">
        <v>217</v>
      </c>
      <c r="B139" s="420"/>
      <c r="C139" s="408"/>
      <c r="D139" s="420"/>
      <c r="E139" s="408"/>
      <c r="F139" s="420"/>
      <c r="G139" s="408"/>
      <c r="H139" s="406"/>
    </row>
    <row r="140" spans="1:10" s="410" customFormat="1" ht="13.5" customHeight="1">
      <c r="A140" s="489" t="s">
        <v>221</v>
      </c>
      <c r="B140" s="420"/>
      <c r="C140" s="490"/>
      <c r="D140" s="420"/>
      <c r="E140" s="490"/>
      <c r="F140" s="420"/>
      <c r="G140" s="490"/>
      <c r="H140" s="406"/>
    </row>
    <row r="141" spans="1:10" s="410" customFormat="1" ht="13.5" customHeight="1">
      <c r="A141" s="489" t="s">
        <v>225</v>
      </c>
      <c r="B141" s="420"/>
      <c r="C141" s="398"/>
      <c r="D141" s="420"/>
      <c r="E141" s="398"/>
      <c r="F141" s="420"/>
      <c r="G141" s="398"/>
      <c r="H141" s="406"/>
    </row>
    <row r="142" spans="1:10" s="410" customFormat="1">
      <c r="A142" s="461"/>
      <c r="B142" s="420"/>
      <c r="C142" s="398"/>
      <c r="D142" s="420"/>
      <c r="E142" s="398"/>
      <c r="F142" s="420"/>
      <c r="G142" s="398"/>
      <c r="H142" s="406"/>
    </row>
    <row r="143" spans="1:10" s="410" customFormat="1" ht="5.25" customHeight="1">
      <c r="B143" s="420"/>
      <c r="C143" s="491"/>
      <c r="D143" s="420"/>
      <c r="E143" s="491"/>
      <c r="F143" s="420"/>
      <c r="G143" s="491"/>
      <c r="H143" s="406"/>
    </row>
    <row r="144" spans="1:10" s="410" customFormat="1">
      <c r="A144" s="461"/>
      <c r="B144" s="420"/>
      <c r="C144" s="491"/>
      <c r="D144" s="420"/>
      <c r="E144" s="491"/>
      <c r="F144" s="420"/>
      <c r="G144" s="491"/>
      <c r="H144" s="406"/>
    </row>
    <row r="145" spans="1:8" s="410" customFormat="1" ht="12" customHeight="1">
      <c r="A145" s="406"/>
      <c r="B145" s="420"/>
      <c r="C145" s="398"/>
      <c r="D145" s="420"/>
      <c r="E145" s="398"/>
      <c r="F145" s="420"/>
      <c r="G145" s="398"/>
      <c r="H145" s="406"/>
    </row>
    <row r="146" spans="1:8" s="410" customFormat="1" ht="12" customHeight="1">
      <c r="A146" s="406"/>
      <c r="B146" s="420"/>
      <c r="C146" s="398"/>
      <c r="D146" s="420"/>
      <c r="E146" s="398"/>
      <c r="F146" s="420"/>
      <c r="G146" s="398"/>
      <c r="H146" s="406"/>
    </row>
    <row r="147" spans="1:8" s="410" customFormat="1">
      <c r="A147" s="406"/>
      <c r="B147" s="420"/>
      <c r="C147" s="398"/>
      <c r="D147" s="420"/>
      <c r="E147" s="398"/>
      <c r="F147" s="420"/>
      <c r="G147" s="398"/>
      <c r="H147" s="406"/>
    </row>
    <row r="148" spans="1:8" s="410" customFormat="1">
      <c r="A148" s="406"/>
      <c r="B148" s="420"/>
      <c r="C148" s="398"/>
      <c r="D148" s="420"/>
      <c r="E148" s="398"/>
      <c r="F148" s="420"/>
      <c r="G148" s="398"/>
      <c r="H148" s="406"/>
    </row>
    <row r="149" spans="1:8" s="410" customFormat="1">
      <c r="A149" s="406"/>
      <c r="B149" s="420"/>
      <c r="C149" s="398"/>
      <c r="D149" s="420"/>
      <c r="E149" s="398"/>
      <c r="F149" s="420"/>
      <c r="G149" s="398"/>
      <c r="H149" s="406"/>
    </row>
    <row r="150" spans="1:8" s="410" customFormat="1" ht="12" customHeight="1">
      <c r="A150" s="406"/>
      <c r="B150" s="420"/>
      <c r="C150" s="398"/>
      <c r="D150" s="420"/>
      <c r="E150" s="398"/>
      <c r="F150" s="420"/>
      <c r="G150" s="398"/>
      <c r="H150" s="406"/>
    </row>
    <row r="151" spans="1:8" s="410" customFormat="1">
      <c r="A151" s="461"/>
      <c r="B151" s="420"/>
      <c r="C151" s="398"/>
      <c r="D151" s="420"/>
      <c r="E151" s="398"/>
      <c r="F151" s="420"/>
      <c r="G151" s="398"/>
      <c r="H151" s="406"/>
    </row>
    <row r="152" spans="1:8" s="410" customFormat="1">
      <c r="A152" s="461"/>
      <c r="B152" s="420"/>
      <c r="C152" s="491"/>
      <c r="D152" s="420"/>
      <c r="E152" s="491"/>
      <c r="F152" s="420"/>
      <c r="G152" s="491"/>
      <c r="H152" s="406"/>
    </row>
    <row r="153" spans="1:8" s="410" customFormat="1" ht="13.5">
      <c r="A153" s="492"/>
      <c r="B153" s="420"/>
      <c r="C153" s="493"/>
      <c r="D153" s="420"/>
      <c r="E153" s="493"/>
      <c r="F153" s="420"/>
      <c r="G153" s="493"/>
      <c r="H153" s="406"/>
    </row>
    <row r="154" spans="1:8" s="410" customFormat="1" ht="13.5">
      <c r="A154" s="494"/>
      <c r="B154" s="420"/>
      <c r="C154" s="495"/>
      <c r="D154" s="420"/>
      <c r="E154" s="495"/>
      <c r="F154" s="420"/>
      <c r="G154" s="495"/>
      <c r="H154" s="406"/>
    </row>
    <row r="155" spans="1:8" s="410" customFormat="1" ht="13.5">
      <c r="A155" s="494"/>
      <c r="B155" s="420"/>
      <c r="C155" s="495"/>
      <c r="D155" s="420"/>
      <c r="E155" s="495"/>
      <c r="F155" s="420"/>
      <c r="G155" s="495"/>
      <c r="H155" s="406"/>
    </row>
    <row r="156" spans="1:8" s="410" customFormat="1">
      <c r="A156" s="496"/>
      <c r="B156" s="420"/>
      <c r="C156" s="406"/>
      <c r="D156" s="420"/>
      <c r="E156" s="406"/>
      <c r="F156" s="420"/>
      <c r="G156" s="406"/>
      <c r="H156" s="406"/>
    </row>
    <row r="157" spans="1:8" s="410" customFormat="1">
      <c r="A157" s="497"/>
      <c r="B157" s="420"/>
      <c r="C157" s="406"/>
      <c r="D157" s="420"/>
      <c r="E157" s="406"/>
      <c r="F157" s="420"/>
      <c r="G157" s="406"/>
      <c r="H157" s="406"/>
    </row>
    <row r="158" spans="1:8" s="410" customFormat="1">
      <c r="A158" s="497"/>
      <c r="B158" s="420"/>
      <c r="C158" s="406"/>
      <c r="D158" s="420"/>
      <c r="E158" s="406"/>
      <c r="F158" s="420"/>
      <c r="G158" s="406"/>
      <c r="H158" s="406"/>
    </row>
    <row r="159" spans="1:8" s="410" customFormat="1">
      <c r="A159" s="406"/>
      <c r="B159" s="420"/>
      <c r="C159" s="406"/>
      <c r="D159" s="420"/>
      <c r="E159" s="406"/>
      <c r="F159" s="420"/>
      <c r="G159" s="406"/>
      <c r="H159" s="406"/>
    </row>
    <row r="160" spans="1:8" s="501" customFormat="1" ht="6" customHeight="1">
      <c r="A160" s="498"/>
      <c r="B160" s="420"/>
      <c r="C160" s="499"/>
      <c r="D160" s="420"/>
      <c r="E160" s="499"/>
      <c r="F160" s="420"/>
      <c r="G160" s="499"/>
      <c r="H160" s="500"/>
    </row>
    <row r="161" spans="1:8" s="501" customFormat="1" ht="15.75">
      <c r="A161" s="502"/>
      <c r="B161" s="420"/>
      <c r="C161" s="503"/>
      <c r="D161" s="420"/>
      <c r="E161" s="503"/>
      <c r="F161" s="420"/>
      <c r="G161" s="503"/>
      <c r="H161" s="500"/>
    </row>
    <row r="162" spans="1:8" s="501" customFormat="1" ht="6.75" customHeight="1">
      <c r="A162" s="498"/>
      <c r="B162" s="420"/>
      <c r="C162" s="499"/>
      <c r="D162" s="420"/>
      <c r="E162" s="499"/>
      <c r="F162" s="420"/>
      <c r="G162" s="499"/>
      <c r="H162" s="500"/>
    </row>
    <row r="163" spans="1:8" s="501" customFormat="1" ht="15.75">
      <c r="A163" s="502"/>
      <c r="B163" s="420"/>
      <c r="C163" s="499"/>
      <c r="D163" s="420"/>
      <c r="E163" s="499"/>
      <c r="F163" s="420"/>
      <c r="G163" s="499"/>
      <c r="H163" s="500"/>
    </row>
    <row r="164" spans="1:8" s="501" customFormat="1" ht="6" customHeight="1">
      <c r="A164" s="498"/>
      <c r="B164" s="420"/>
      <c r="C164" s="499"/>
      <c r="D164" s="420"/>
      <c r="E164" s="499"/>
      <c r="F164" s="420"/>
      <c r="G164" s="499"/>
      <c r="H164" s="500"/>
    </row>
    <row r="165" spans="1:8" s="501" customFormat="1">
      <c r="A165" s="498"/>
      <c r="B165" s="420"/>
      <c r="C165" s="504"/>
      <c r="D165" s="420"/>
      <c r="E165" s="504"/>
      <c r="F165" s="420"/>
      <c r="G165" s="504"/>
      <c r="H165" s="500"/>
    </row>
    <row r="166" spans="1:8" s="501" customFormat="1">
      <c r="A166" s="498"/>
      <c r="B166" s="420"/>
      <c r="C166" s="504"/>
      <c r="D166" s="420"/>
      <c r="E166" s="504"/>
      <c r="F166" s="420"/>
      <c r="G166" s="504"/>
      <c r="H166" s="500"/>
    </row>
    <row r="167" spans="1:8" s="501" customFormat="1" ht="12.75" customHeight="1">
      <c r="A167" s="500"/>
      <c r="B167" s="420"/>
      <c r="C167" s="505"/>
      <c r="D167" s="420"/>
      <c r="E167" s="505"/>
      <c r="F167" s="420"/>
      <c r="G167" s="505"/>
      <c r="H167" s="500"/>
    </row>
    <row r="168" spans="1:8" s="501" customFormat="1">
      <c r="A168" s="500"/>
      <c r="B168" s="420"/>
      <c r="C168" s="499"/>
      <c r="D168" s="420"/>
      <c r="E168" s="499"/>
      <c r="F168" s="420"/>
      <c r="G168" s="499"/>
      <c r="H168" s="500"/>
    </row>
    <row r="169" spans="1:8" s="501" customFormat="1">
      <c r="A169" s="500"/>
      <c r="B169" s="420"/>
      <c r="C169" s="499"/>
      <c r="D169" s="420"/>
      <c r="E169" s="499"/>
      <c r="F169" s="420"/>
      <c r="G169" s="499"/>
      <c r="H169" s="500"/>
    </row>
    <row r="170" spans="1:8" s="501" customFormat="1">
      <c r="A170" s="500"/>
      <c r="B170" s="420"/>
      <c r="C170" s="499"/>
      <c r="D170" s="420"/>
      <c r="E170" s="499"/>
      <c r="F170" s="420"/>
      <c r="G170" s="499"/>
      <c r="H170" s="500"/>
    </row>
    <row r="171" spans="1:8" s="501" customFormat="1">
      <c r="A171" s="500"/>
      <c r="B171" s="420"/>
      <c r="C171" s="499"/>
      <c r="D171" s="420"/>
      <c r="E171" s="499"/>
      <c r="F171" s="420"/>
      <c r="G171" s="499"/>
      <c r="H171" s="500"/>
    </row>
    <row r="172" spans="1:8" s="501" customFormat="1" ht="12.75" customHeight="1">
      <c r="A172" s="498"/>
      <c r="B172" s="420"/>
      <c r="C172" s="499"/>
      <c r="D172" s="420"/>
      <c r="E172" s="499"/>
      <c r="F172" s="420"/>
      <c r="G172" s="499"/>
      <c r="H172" s="500"/>
    </row>
    <row r="173" spans="1:8" s="501" customFormat="1" ht="6" customHeight="1">
      <c r="A173" s="498"/>
      <c r="B173" s="420"/>
      <c r="C173" s="506"/>
      <c r="D173" s="420"/>
      <c r="E173" s="506"/>
      <c r="F173" s="420"/>
      <c r="G173" s="506"/>
      <c r="H173" s="500"/>
    </row>
    <row r="174" spans="1:8" s="501" customFormat="1" ht="12.75" customHeight="1">
      <c r="A174" s="498"/>
      <c r="B174" s="420"/>
      <c r="C174" s="506"/>
      <c r="D174" s="420"/>
      <c r="E174" s="506"/>
      <c r="F174" s="420"/>
      <c r="G174" s="506"/>
      <c r="H174" s="500"/>
    </row>
    <row r="175" spans="1:8" s="501" customFormat="1" ht="12.75" customHeight="1">
      <c r="A175" s="500"/>
      <c r="B175" s="420"/>
      <c r="C175" s="499"/>
      <c r="D175" s="420"/>
      <c r="E175" s="499"/>
      <c r="F175" s="420"/>
      <c r="G175" s="499"/>
      <c r="H175" s="500"/>
    </row>
    <row r="176" spans="1:8" s="501" customFormat="1" ht="12.75" customHeight="1">
      <c r="A176" s="500"/>
      <c r="B176" s="420"/>
      <c r="C176" s="499"/>
      <c r="D176" s="420"/>
      <c r="E176" s="499"/>
      <c r="F176" s="420"/>
      <c r="G176" s="499"/>
      <c r="H176" s="500"/>
    </row>
    <row r="177" spans="1:8" s="501" customFormat="1" ht="12.75" customHeight="1">
      <c r="A177" s="500"/>
      <c r="B177" s="420"/>
      <c r="C177" s="499"/>
      <c r="D177" s="420"/>
      <c r="E177" s="499"/>
      <c r="F177" s="420"/>
      <c r="G177" s="499"/>
      <c r="H177" s="500"/>
    </row>
    <row r="178" spans="1:8" s="501" customFormat="1" ht="12.75" customHeight="1">
      <c r="A178" s="500"/>
      <c r="B178" s="420"/>
      <c r="C178" s="499"/>
      <c r="D178" s="420"/>
      <c r="E178" s="499"/>
      <c r="F178" s="420"/>
      <c r="G178" s="499"/>
      <c r="H178" s="500"/>
    </row>
    <row r="179" spans="1:8" s="501" customFormat="1" ht="12.75" customHeight="1">
      <c r="A179" s="500"/>
      <c r="B179" s="420"/>
      <c r="C179" s="499"/>
      <c r="D179" s="420"/>
      <c r="E179" s="499"/>
      <c r="F179" s="420"/>
      <c r="G179" s="499"/>
      <c r="H179" s="500"/>
    </row>
    <row r="180" spans="1:8" s="501" customFormat="1" ht="12.75" customHeight="1">
      <c r="A180" s="500"/>
      <c r="B180" s="420"/>
      <c r="C180" s="499"/>
      <c r="D180" s="420"/>
      <c r="E180" s="499"/>
      <c r="F180" s="420"/>
      <c r="G180" s="499"/>
      <c r="H180" s="500"/>
    </row>
    <row r="181" spans="1:8" s="501" customFormat="1" ht="12.75" customHeight="1">
      <c r="A181" s="498"/>
      <c r="B181" s="420"/>
      <c r="C181" s="499"/>
      <c r="D181" s="420"/>
      <c r="E181" s="499"/>
      <c r="F181" s="420"/>
      <c r="G181" s="499"/>
      <c r="H181" s="500"/>
    </row>
    <row r="182" spans="1:8" s="410" customFormat="1">
      <c r="A182" s="461"/>
      <c r="B182" s="420"/>
      <c r="C182" s="398"/>
      <c r="D182" s="420"/>
      <c r="E182" s="398"/>
      <c r="F182" s="420"/>
      <c r="G182" s="398"/>
      <c r="H182" s="406"/>
    </row>
    <row r="183" spans="1:8" s="410" customFormat="1">
      <c r="A183" s="500"/>
      <c r="B183" s="420"/>
      <c r="C183" s="406"/>
      <c r="D183" s="420"/>
      <c r="E183" s="406"/>
      <c r="F183" s="420"/>
      <c r="G183" s="406"/>
      <c r="H183" s="406"/>
    </row>
    <row r="184" spans="1:8" s="410" customFormat="1">
      <c r="A184" s="406"/>
      <c r="B184" s="420"/>
      <c r="C184" s="406"/>
      <c r="D184" s="420"/>
      <c r="E184" s="406"/>
      <c r="F184" s="420"/>
      <c r="G184" s="406"/>
      <c r="H184" s="406"/>
    </row>
    <row r="185" spans="1:8" s="410" customFormat="1">
      <c r="A185" s="406"/>
      <c r="B185" s="420"/>
      <c r="C185" s="406"/>
      <c r="D185" s="420"/>
      <c r="E185" s="406"/>
      <c r="F185" s="420"/>
      <c r="G185" s="406"/>
      <c r="H185" s="406"/>
    </row>
    <row r="186" spans="1:8" s="410" customFormat="1">
      <c r="A186" s="406"/>
      <c r="B186" s="420"/>
      <c r="C186" s="406"/>
      <c r="D186" s="420"/>
      <c r="E186" s="406"/>
      <c r="F186" s="420"/>
      <c r="G186" s="406"/>
      <c r="H186" s="406"/>
    </row>
    <row r="187" spans="1:8" s="410" customFormat="1">
      <c r="A187" s="406"/>
      <c r="B187" s="420"/>
      <c r="C187" s="406"/>
      <c r="D187" s="420"/>
      <c r="E187" s="406"/>
      <c r="F187" s="420"/>
      <c r="G187" s="406"/>
      <c r="H187" s="406"/>
    </row>
    <row r="188" spans="1:8" s="410" customFormat="1">
      <c r="A188" s="406"/>
      <c r="B188" s="420"/>
      <c r="C188" s="406"/>
      <c r="D188" s="420"/>
      <c r="E188" s="406"/>
      <c r="F188" s="420"/>
      <c r="G188" s="406"/>
      <c r="H188" s="406"/>
    </row>
    <row r="189" spans="1:8" s="410" customFormat="1">
      <c r="A189" s="406"/>
      <c r="B189" s="420"/>
      <c r="C189" s="406"/>
      <c r="D189" s="420"/>
      <c r="E189" s="406"/>
      <c r="F189" s="420"/>
      <c r="G189" s="406"/>
      <c r="H189" s="406"/>
    </row>
    <row r="190" spans="1:8" s="410" customFormat="1">
      <c r="A190" s="406"/>
      <c r="B190" s="420"/>
      <c r="C190" s="406"/>
      <c r="D190" s="420"/>
      <c r="E190" s="406"/>
      <c r="F190" s="420"/>
      <c r="G190" s="406"/>
      <c r="H190" s="406"/>
    </row>
    <row r="191" spans="1:8" s="410" customFormat="1">
      <c r="A191" s="406"/>
      <c r="B191" s="420"/>
      <c r="C191" s="406"/>
      <c r="D191" s="420"/>
      <c r="E191" s="406"/>
      <c r="F191" s="420"/>
      <c r="G191" s="406"/>
      <c r="H191" s="406"/>
    </row>
    <row r="192" spans="1:8" s="410" customFormat="1">
      <c r="A192" s="406"/>
      <c r="B192" s="420"/>
      <c r="C192" s="406"/>
      <c r="D192" s="420"/>
      <c r="E192" s="406"/>
      <c r="F192" s="420"/>
      <c r="G192" s="406"/>
      <c r="H192" s="406"/>
    </row>
    <row r="193" spans="1:8" s="410" customFormat="1">
      <c r="A193" s="406"/>
      <c r="B193" s="420"/>
      <c r="C193" s="406"/>
      <c r="D193" s="420"/>
      <c r="E193" s="406"/>
      <c r="F193" s="420"/>
      <c r="G193" s="406"/>
      <c r="H193" s="406"/>
    </row>
    <row r="194" spans="1:8" s="410" customFormat="1">
      <c r="A194" s="406"/>
      <c r="B194" s="420"/>
      <c r="C194" s="406"/>
      <c r="D194" s="420"/>
      <c r="E194" s="406"/>
      <c r="F194" s="420"/>
      <c r="G194" s="406"/>
      <c r="H194" s="406"/>
    </row>
    <row r="195" spans="1:8" s="410" customFormat="1">
      <c r="A195" s="406"/>
      <c r="B195" s="420"/>
      <c r="C195" s="406"/>
      <c r="D195" s="420"/>
      <c r="E195" s="406"/>
      <c r="F195" s="420"/>
      <c r="G195" s="406"/>
      <c r="H195" s="406"/>
    </row>
    <row r="196" spans="1:8" s="410" customFormat="1">
      <c r="A196" s="406"/>
      <c r="B196" s="420"/>
      <c r="C196" s="406"/>
      <c r="D196" s="420"/>
      <c r="E196" s="406"/>
      <c r="F196" s="420"/>
      <c r="G196" s="406"/>
      <c r="H196" s="406"/>
    </row>
    <row r="197" spans="1:8" s="410" customFormat="1">
      <c r="A197" s="406"/>
      <c r="B197" s="420"/>
      <c r="C197" s="406"/>
      <c r="D197" s="420"/>
      <c r="E197" s="406"/>
      <c r="F197" s="420"/>
      <c r="G197" s="406"/>
      <c r="H197" s="406"/>
    </row>
    <row r="198" spans="1:8" s="410" customFormat="1">
      <c r="A198" s="406"/>
      <c r="B198" s="420"/>
      <c r="C198" s="406"/>
      <c r="D198" s="420"/>
      <c r="E198" s="406"/>
      <c r="F198" s="420"/>
      <c r="G198" s="406"/>
      <c r="H198" s="406"/>
    </row>
    <row r="199" spans="1:8">
      <c r="B199" s="507"/>
      <c r="D199" s="507"/>
      <c r="F199" s="507"/>
    </row>
    <row r="200" spans="1:8">
      <c r="B200" s="507"/>
      <c r="D200" s="507"/>
      <c r="F200" s="507"/>
    </row>
  </sheetData>
  <printOptions horizontalCentered="1"/>
  <pageMargins left="0.59055118110236227" right="0.51181102362204722" top="0.59055118110236227" bottom="0.98425196850393704" header="0.59055118110236227" footer="0.51181102362204722"/>
  <pageSetup paperSize="9" scale="57" fitToHeight="2" orientation="portrait" horizontalDpi="4294967295" r:id="rId1"/>
  <headerFooter alignWithMargins="0"/>
  <rowBreaks count="1" manualBreakCount="1">
    <brk id="60" max="8" man="1"/>
  </rowBreaks>
  <ignoredErrors>
    <ignoredError sqref="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P&amp;L</vt:lpstr>
      <vt:lpstr>BS</vt:lpstr>
      <vt:lpstr>CF_en</vt:lpstr>
      <vt:lpstr>Segments</vt:lpstr>
      <vt:lpstr>KPIs</vt:lpstr>
      <vt:lpstr>BS!Nyomtatási_terület</vt:lpstr>
      <vt:lpstr>CF_en!Nyomtatási_terület</vt:lpstr>
      <vt:lpstr>KPIs!Nyomtatási_terület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dcterms:created xsi:type="dcterms:W3CDTF">2011-11-09T16:57:31Z</dcterms:created>
  <dcterms:modified xsi:type="dcterms:W3CDTF">2012-02-22T16:40:59Z</dcterms:modified>
</cp:coreProperties>
</file>