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upload\0218k_BEF_negyedéves\"/>
    </mc:Choice>
  </mc:AlternateContent>
  <xr:revisionPtr revIDLastSave="0" documentId="13_ncr:1_{14B427E0-9767-4045-84BD-600BCBAA41A2}" xr6:coauthVersionLast="44" xr6:coauthVersionMax="44" xr10:uidLastSave="{00000000-0000-0000-0000-000000000000}"/>
  <bookViews>
    <workbookView xWindow="-120" yWindow="-120" windowWidth="20730" windowHeight="10845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externalReferences>
    <externalReference r:id="rId7"/>
    <externalReference r:id="rId8"/>
  </externalReferences>
  <definedNames>
    <definedName name="_xlnm.Print_Area" localSheetId="1">BS!$A$1:$K$72</definedName>
    <definedName name="_xlnm.Print_Area" localSheetId="2">CF_en!$A$1:$K$46</definedName>
    <definedName name="_xlnm.Print_Area" localSheetId="4">'KPIs quarterly'!$A$1:$I$74</definedName>
    <definedName name="_xlnm.Print_Area" localSheetId="5">'KPIs YTD'!$A$1:$I$74</definedName>
    <definedName name="_xlnm.Print_Area" localSheetId="0">'P&amp;L'!$A$1:$K$81</definedName>
    <definedName name="_xlnm.Print_Area" localSheetId="3">Segments!$A$1:$K$59</definedName>
    <definedName name="_xlnm.Print_Titles" localSheetId="1">BS!$A:$C,BS!$1:$3</definedName>
    <definedName name="_xlnm.Print_Titles" localSheetId="2">CF_en!$A:$C,CF_en!$1:$3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28" l="1"/>
  <c r="I11" i="26" l="1"/>
  <c r="K68" i="2" l="1"/>
  <c r="K70" i="2" s="1"/>
  <c r="K54" i="2"/>
  <c r="K56" i="2" s="1"/>
  <c r="K43" i="2"/>
  <c r="K45" i="2" s="1"/>
  <c r="K26" i="2"/>
  <c r="K29" i="2" s="1"/>
  <c r="K10" i="2"/>
  <c r="K16" i="2" s="1"/>
  <c r="K58" i="2" l="1"/>
  <c r="K72" i="2"/>
  <c r="K31" i="2"/>
  <c r="K45" i="16"/>
  <c r="K38" i="16"/>
  <c r="K18" i="16"/>
  <c r="K11" i="16"/>
  <c r="K22" i="16" l="1"/>
  <c r="K26" i="16" s="1"/>
  <c r="K29" i="16" s="1"/>
  <c r="K49" i="16"/>
  <c r="K53" i="16" s="1"/>
  <c r="K55" i="16" s="1"/>
  <c r="K39" i="3"/>
  <c r="K31" i="3"/>
  <c r="K19" i="3"/>
  <c r="K16" i="3"/>
  <c r="H11" i="28" l="1"/>
  <c r="H11" i="26" l="1"/>
  <c r="J16" i="3" l="1"/>
  <c r="G19" i="3"/>
  <c r="H19" i="3"/>
  <c r="I19" i="3"/>
  <c r="J19" i="3"/>
  <c r="J14" i="22" l="1"/>
  <c r="I69" i="22"/>
  <c r="J69" i="22"/>
  <c r="G66" i="22"/>
  <c r="H66" i="22"/>
  <c r="I66" i="22"/>
  <c r="J66" i="22"/>
  <c r="J41" i="22"/>
  <c r="J24" i="22"/>
  <c r="I55" i="16" l="1"/>
  <c r="I29" i="16"/>
  <c r="G11" i="28" l="1"/>
  <c r="G11" i="26" l="1"/>
  <c r="I39" i="3" l="1"/>
  <c r="I45" i="16" l="1"/>
  <c r="I38" i="16"/>
  <c r="I49" i="16" s="1"/>
  <c r="I18" i="16"/>
  <c r="I11" i="16"/>
  <c r="I35" i="22" l="1"/>
  <c r="I24" i="22"/>
  <c r="I14" i="22"/>
  <c r="I41" i="22" l="1"/>
  <c r="I45" i="22" s="1"/>
  <c r="C68" i="28" l="1"/>
  <c r="B68" i="28"/>
  <c r="C44" i="28"/>
  <c r="B44" i="28"/>
  <c r="C35" i="28"/>
  <c r="B35" i="28"/>
  <c r="D11" i="28"/>
  <c r="C11" i="28"/>
  <c r="B68" i="26"/>
  <c r="C44" i="26"/>
  <c r="B44" i="26"/>
  <c r="B35" i="26"/>
  <c r="D11" i="26"/>
  <c r="C11" i="26"/>
  <c r="H39" i="3" l="1"/>
  <c r="G39" i="3"/>
  <c r="F39" i="3"/>
  <c r="E39" i="3"/>
  <c r="D39" i="3"/>
  <c r="H31" i="3"/>
  <c r="G31" i="3"/>
  <c r="F31" i="3"/>
  <c r="E31" i="3"/>
  <c r="D31" i="3"/>
  <c r="F19" i="3"/>
  <c r="E19" i="3"/>
  <c r="D19" i="3"/>
  <c r="H78" i="22" l="1"/>
  <c r="H59" i="22"/>
  <c r="G59" i="22"/>
  <c r="F59" i="22"/>
  <c r="E59" i="22"/>
  <c r="D59" i="22"/>
  <c r="H61" i="22" l="1"/>
  <c r="E22" i="16" l="1"/>
  <c r="F22" i="16"/>
  <c r="H45" i="16" l="1"/>
  <c r="H38" i="16"/>
  <c r="H18" i="16"/>
  <c r="H11" i="16"/>
  <c r="H22" i="16" l="1"/>
  <c r="H26" i="16" s="1"/>
  <c r="H29" i="16" s="1"/>
  <c r="H49" i="16"/>
  <c r="H53" i="16" s="1"/>
  <c r="H55" i="16" s="1"/>
  <c r="H68" i="2" l="1"/>
  <c r="H70" i="2" s="1"/>
  <c r="H56" i="2"/>
  <c r="H45" i="2"/>
  <c r="H29" i="2"/>
  <c r="H16" i="2"/>
  <c r="H31" i="2" l="1"/>
  <c r="H58" i="2"/>
  <c r="H72" i="2"/>
  <c r="H35" i="22"/>
  <c r="H41" i="22" s="1"/>
  <c r="H24" i="22"/>
  <c r="H14" i="22"/>
  <c r="H28" i="22" l="1"/>
  <c r="H68" i="22" s="1"/>
  <c r="H69" i="22" s="1"/>
  <c r="H45" i="22" l="1"/>
  <c r="H51" i="22" s="1"/>
  <c r="G78" i="22" l="1"/>
  <c r="G35" i="22"/>
  <c r="G41" i="22" s="1"/>
  <c r="G24" i="22"/>
  <c r="G14" i="22"/>
  <c r="G68" i="2"/>
  <c r="G70" i="2" s="1"/>
  <c r="G56" i="2"/>
  <c r="G45" i="2"/>
  <c r="G29" i="2"/>
  <c r="G16" i="2"/>
  <c r="G58" i="2" l="1"/>
  <c r="G72" i="2" s="1"/>
  <c r="G28" i="22"/>
  <c r="G45" i="22" s="1"/>
  <c r="G51" i="22" s="1"/>
  <c r="G31" i="2"/>
  <c r="G68" i="22" l="1"/>
  <c r="G69" i="22" s="1"/>
  <c r="G45" i="16" l="1"/>
  <c r="G38" i="16"/>
  <c r="G18" i="16"/>
  <c r="G11" i="16"/>
  <c r="G22" i="16" l="1"/>
  <c r="G26" i="16" s="1"/>
  <c r="G29" i="16" s="1"/>
  <c r="G49" i="16"/>
  <c r="G53" i="16" s="1"/>
  <c r="G55" i="16" s="1"/>
  <c r="F56" i="16" l="1"/>
  <c r="F30" i="16"/>
  <c r="F78" i="22" l="1"/>
  <c r="E78" i="22"/>
  <c r="F68" i="2"/>
  <c r="F70" i="2" s="1"/>
  <c r="F56" i="2"/>
  <c r="F45" i="2"/>
  <c r="F29" i="2"/>
  <c r="F16" i="2"/>
  <c r="F58" i="2" l="1"/>
  <c r="F72" i="2"/>
  <c r="F31" i="2"/>
  <c r="F66" i="22"/>
  <c r="F35" i="22"/>
  <c r="F41" i="22" s="1"/>
  <c r="F24" i="22"/>
  <c r="F14" i="22"/>
  <c r="F28" i="22" l="1"/>
  <c r="F43" i="3"/>
  <c r="F45" i="22"/>
  <c r="F68" i="22" l="1"/>
  <c r="F69" i="22" s="1"/>
  <c r="F51" i="22"/>
  <c r="F38" i="16" l="1"/>
  <c r="E45" i="16" l="1"/>
  <c r="E38" i="16"/>
  <c r="E26" i="16" l="1"/>
  <c r="E29" i="16" l="1"/>
  <c r="E56" i="2"/>
  <c r="E45" i="2"/>
  <c r="E29" i="2"/>
  <c r="E58" i="2" l="1"/>
  <c r="E16" i="2" l="1"/>
  <c r="E31" i="2" l="1"/>
  <c r="E49" i="16"/>
  <c r="E53" i="16" l="1"/>
  <c r="E55" i="16" l="1"/>
  <c r="E66" i="22"/>
  <c r="E35" i="22"/>
  <c r="E41" i="22" s="1"/>
  <c r="E24" i="22"/>
  <c r="E14" i="22"/>
  <c r="E28" i="22" l="1"/>
  <c r="E45" i="22" l="1"/>
  <c r="E68" i="22"/>
  <c r="E69" i="22" s="1"/>
  <c r="E51" i="22" l="1"/>
  <c r="D11" i="16"/>
  <c r="D45" i="16"/>
  <c r="D38" i="16" l="1"/>
  <c r="D18" i="16"/>
  <c r="D22" i="16" s="1"/>
  <c r="D49" i="16" l="1"/>
  <c r="D53" i="16" l="1"/>
  <c r="D26" i="16"/>
  <c r="D29" i="2"/>
  <c r="D16" i="2"/>
  <c r="D35" i="22"/>
  <c r="D41" i="22" s="1"/>
  <c r="D78" i="22"/>
  <c r="D66" i="22"/>
  <c r="D24" i="22"/>
  <c r="D14" i="22"/>
  <c r="D28" i="22" l="1"/>
  <c r="D55" i="16"/>
  <c r="D29" i="16"/>
  <c r="D31" i="2"/>
  <c r="D68" i="22" l="1"/>
  <c r="D69" i="22" s="1"/>
  <c r="D45" i="22"/>
  <c r="D51" i="22" l="1"/>
</calcChain>
</file>

<file path=xl/sharedStrings.xml><?xml version="1.0" encoding="utf-8"?>
<sst xmlns="http://schemas.openxmlformats.org/spreadsheetml/2006/main" count="387" uniqueCount="228">
  <si>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</si>
  <si>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</si>
  <si>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</si>
  <si>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</si>
  <si>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</si>
  <si>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</si>
  <si>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</si>
  <si>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</si>
  <si>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</si>
  <si>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</si>
  <si>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</si>
  <si>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</si>
  <si>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</si>
  <si>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</si>
  <si>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</si>
  <si>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</si>
  <si>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</si>
  <si>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</si>
  <si>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</si>
  <si>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</si>
  <si>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</si>
  <si>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</si>
  <si>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</si>
  <si>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</si>
  <si>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</si>
  <si>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</si>
  <si>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</si>
  <si>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</si>
  <si>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</si>
  <si>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</si>
  <si>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</si>
  <si>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</si>
  <si>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</si>
  <si>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</si>
  <si>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</si>
  <si>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</si>
  <si>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</si>
  <si>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</si>
  <si>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</si>
  <si>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</si>
  <si>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</si>
  <si>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</si>
  <si>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</si>
  <si>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</si>
  <si>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</si>
  <si>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</si>
  <si>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</si>
  <si>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</si>
  <si>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</si>
  <si>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</si>
  <si>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</si>
  <si>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</si>
  <si>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</si>
  <si>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</si>
  <si>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</si>
  <si>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</si>
  <si>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</si>
  <si>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</si>
  <si>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</si>
  <si>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</si>
  <si>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</si>
  <si>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</si>
  <si>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</si>
  <si>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</si>
  <si>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</si>
  <si>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</si>
  <si>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</si>
  <si>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</si>
  <si>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</si>
  <si>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</si>
  <si>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</si>
  <si>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</si>
  <si>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</si>
  <si>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</si>
  <si>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</si>
  <si>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</si>
  <si>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</si>
  <si>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</si>
  <si>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</si>
  <si>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</si>
  <si>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</si>
  <si>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</si>
  <si>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</si>
  <si>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</si>
  <si>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</si>
  <si>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</si>
  <si>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</si>
  <si>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</si>
  <si>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</si>
  <si>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</si>
  <si>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</si>
  <si>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</si>
  <si>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</si>
  <si>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</si>
  <si>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</si>
  <si>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</si>
  <si>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</si>
  <si>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</si>
  <si>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</si>
  <si>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</si>
  <si>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</si>
  <si>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</si>
  <si>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</si>
  <si>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</si>
  <si>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</si>
  <si>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</si>
  <si>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</si>
  <si>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</si>
  <si>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</si>
  <si>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</si>
  <si>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</si>
  <si>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</si>
  <si>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</si>
  <si>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</si>
  <si>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</si>
  <si>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</si>
  <si>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</si>
  <si>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Repayment of other financial liabilities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</si>
  <si>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</si>
  <si>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</si>
  <si>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</si>
  <si>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</si>
  <si>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</si>
  <si>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</si>
  <si>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</si>
  <si>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</si>
  <si>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</si>
  <si>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</si>
  <si>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</si>
  <si>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</si>
  <si>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</si>
  <si>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</si>
  <si>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</si>
  <si>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</si>
  <si>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</si>
  <si>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</si>
  <si>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</si>
  <si>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</si>
  <si>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</si>
  <si>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</si>
  <si>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</si>
  <si>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</si>
  <si>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</si>
  <si>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</si>
  <si>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</si>
  <si>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</si>
  <si>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</si>
  <si>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</si>
  <si>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</si>
  <si>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</si>
  <si>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</si>
  <si>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</si>
  <si>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</si>
  <si>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</si>
  <si>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</si>
  <si>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</si>
  <si>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</si>
  <si>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</si>
  <si>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</si>
  <si>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</si>
  <si>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</si>
  <si>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</si>
  <si>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</si>
  <si>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</si>
  <si>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</si>
  <si>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</si>
  <si>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</si>
  <si>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</si>
  <si>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</si>
  <si>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</si>
  <si>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</si>
  <si>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</si>
  <si>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</si>
  <si>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</si>
  <si>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</si>
  <si>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</si>
  <si>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</si>
  <si>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</si>
  <si>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</si>
  <si>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</si>
  <si>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</si>
  <si>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</si>
  <si>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</si>
  <si>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</si>
  <si>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</si>
  <si>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</si>
  <si>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</si>
  <si>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</si>
  <si>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</si>
  <si>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</si>
  <si>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</si>
  <si>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</si>
  <si>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Sep 30</t>
  </si>
  <si>
    <t>Other non current assets</t>
  </si>
  <si>
    <t>Q1 2018</t>
  </si>
  <si>
    <t>Q2 2018</t>
  </si>
  <si>
    <t>Q3 2018</t>
  </si>
  <si>
    <t>Q4 2018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</si>
  <si>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</si>
  <si>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</si>
  <si>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</si>
  <si>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</si>
  <si>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</si>
  <si>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38.1%</t>
  </si>
  <si>
    <t>2018 IAS 17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</si>
  <si>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</si>
  <si>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</si>
  <si>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</si>
  <si>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</si>
  <si>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</si>
  <si>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</si>
  <si>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IAS 17</t>
  </si>
  <si>
    <t>IFRS 16</t>
  </si>
  <si>
    <t>2018 
IAS 17</t>
  </si>
  <si>
    <t>2019 IAS 17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</si>
  <si>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</si>
  <si>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</si>
  <si>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(2)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</si>
  <si>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</si>
  <si>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 xml:space="preserve">(1)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</si>
  <si>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</si>
  <si>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Based on active RPC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</si>
  <si>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(1)</t>
    </r>
  </si>
  <si>
    <t>NORTH MACEDONIA</t>
  </si>
  <si>
    <t>Q2 2019</t>
  </si>
  <si>
    <t>Q3 2019</t>
  </si>
  <si>
    <t>Q4 2019</t>
  </si>
  <si>
    <t xml:space="preserve"> Data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</si>
</sst>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b/>
      <sz val="12"/>
      <color rgb="FFFF0000"/>
      <name val="Times New Roman CE"/>
      <charset val="238"/>
    </font>
    <font>
      <b/>
      <sz val="12"/>
      <color rgb="FFFF0000"/>
      <name val="Tele-GroteskEENor"/>
      <charset val="238"/>
    </font>
    <font>
      <sz val="10"/>
      <color theme="1"/>
      <name val="Tele-GroteskEENor"/>
      <charset val="238"/>
    </font>
    <font>
      <b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/>
      <top/>
      <bottom style="thin">
        <color rgb="FFE20074"/>
      </bottom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1" applyNumberFormat="0" applyAlignment="0" applyProtection="0"/>
    <xf numFmtId="0" fontId="41" fillId="26" borderId="22" applyNumberFormat="0" applyAlignment="0" applyProtection="0"/>
    <xf numFmtId="0" fontId="4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1" applyNumberFormat="0" applyAlignment="0" applyProtection="0"/>
    <xf numFmtId="0" fontId="48" fillId="0" borderId="27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1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4" fillId="0" borderId="0" applyFill="0" applyBorder="0" applyAlignment="0"/>
    <xf numFmtId="14" fontId="16" fillId="0" borderId="0" applyFill="0" applyBorder="0" applyAlignment="0"/>
    <xf numFmtId="183" fontId="54" fillId="0" borderId="0" applyFill="0" applyBorder="0" applyAlignment="0"/>
    <xf numFmtId="38" fontId="17" fillId="0" borderId="33">
      <alignment vertical="center"/>
    </xf>
    <xf numFmtId="38" fontId="17" fillId="0" borderId="1">
      <alignment vertical="center"/>
    </xf>
    <xf numFmtId="38" fontId="17" fillId="0" borderId="33">
      <alignment vertical="center"/>
    </xf>
    <xf numFmtId="0" fontId="71" fillId="69" borderId="22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4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4" applyNumberFormat="0" applyAlignment="0" applyProtection="0"/>
    <xf numFmtId="0" fontId="63" fillId="0" borderId="35">
      <alignment horizontal="left" vertical="center"/>
    </xf>
    <xf numFmtId="0" fontId="19" fillId="0" borderId="3">
      <alignment horizontal="left" vertical="center"/>
    </xf>
    <xf numFmtId="0" fontId="63" fillId="0" borderId="35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37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26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29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26" applyNumberFormat="0" applyProtection="0">
      <alignment vertical="center"/>
    </xf>
    <xf numFmtId="4" fontId="84" fillId="2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85" fillId="18" borderId="38" applyNumberFormat="0" applyProtection="0">
      <alignment horizontal="left" vertical="top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36" fillId="23" borderId="39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78" borderId="40" applyNumberFormat="0">
      <protection locked="0"/>
    </xf>
    <xf numFmtId="0" fontId="83" fillId="23" borderId="41" applyBorder="0"/>
    <xf numFmtId="4" fontId="55" fillId="11" borderId="38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38" applyNumberFormat="0" applyProtection="0">
      <alignment horizontal="left" vertical="center" indent="1"/>
    </xf>
    <xf numFmtId="0" fontId="55" fillId="11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84" fillId="4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5" fillId="86" borderId="38" applyNumberFormat="0" applyProtection="0">
      <alignment horizontal="left" vertical="top" indent="1"/>
    </xf>
    <xf numFmtId="4" fontId="86" fillId="89" borderId="39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0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0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61" fillId="80" borderId="0"/>
    <xf numFmtId="0" fontId="61" fillId="80" borderId="0"/>
    <xf numFmtId="0" fontId="18" fillId="23" borderId="38" applyNumberFormat="0" applyProtection="0">
      <alignment horizontal="left" vertical="top" indent="1"/>
    </xf>
    <xf numFmtId="0" fontId="18" fillId="86" borderId="38" applyNumberFormat="0" applyProtection="0">
      <alignment horizontal="left" vertical="top" indent="1"/>
    </xf>
    <xf numFmtId="0" fontId="18" fillId="44" borderId="38" applyNumberFormat="0" applyProtection="0">
      <alignment horizontal="left" vertical="top" indent="1"/>
    </xf>
    <xf numFmtId="0" fontId="18" fillId="87" borderId="38" applyNumberFormat="0" applyProtection="0">
      <alignment horizontal="left" vertical="top" indent="1"/>
    </xf>
    <xf numFmtId="0" fontId="18" fillId="78" borderId="40" applyNumberFormat="0">
      <protection locked="0"/>
    </xf>
    <xf numFmtId="0" fontId="61" fillId="80" borderId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0" borderId="26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55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0" applyNumberFormat="0">
      <protection locked="0"/>
    </xf>
    <xf numFmtId="0" fontId="18" fillId="90" borderId="4"/>
    <xf numFmtId="0" fontId="61" fillId="80" borderId="0"/>
    <xf numFmtId="0" fontId="61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0" applyNumberFormat="0" applyProtection="0">
      <alignment vertical="center"/>
    </xf>
    <xf numFmtId="4" fontId="18" fillId="18" borderId="30" applyNumberFormat="0" applyProtection="0">
      <alignment vertical="center"/>
    </xf>
    <xf numFmtId="4" fontId="16" fillId="28" borderId="26" applyNumberFormat="0" applyProtection="0">
      <alignment vertical="center"/>
    </xf>
    <xf numFmtId="4" fontId="51" fillId="28" borderId="26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8" borderId="30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8" fillId="16" borderId="30" applyNumberFormat="0" applyProtection="0">
      <alignment horizontal="right" vertical="center"/>
    </xf>
    <xf numFmtId="4" fontId="16" fillId="30" borderId="26" applyNumberFormat="0" applyProtection="0">
      <alignment horizontal="right" vertical="center"/>
    </xf>
    <xf numFmtId="4" fontId="18" fillId="82" borderId="30" applyNumberFormat="0" applyProtection="0">
      <alignment horizontal="right" vertical="center"/>
    </xf>
    <xf numFmtId="4" fontId="16" fillId="31" borderId="26" applyNumberFormat="0" applyProtection="0">
      <alignment horizontal="right" vertical="center"/>
    </xf>
    <xf numFmtId="4" fontId="18" fillId="22" borderId="39" applyNumberFormat="0" applyProtection="0">
      <alignment horizontal="right" vertical="center"/>
    </xf>
    <xf numFmtId="4" fontId="16" fillId="32" borderId="26" applyNumberFormat="0" applyProtection="0">
      <alignment horizontal="right" vertical="center"/>
    </xf>
    <xf numFmtId="4" fontId="18" fillId="24" borderId="30" applyNumberFormat="0" applyProtection="0">
      <alignment horizontal="right" vertical="center"/>
    </xf>
    <xf numFmtId="4" fontId="16" fillId="33" borderId="26" applyNumberFormat="0" applyProtection="0">
      <alignment horizontal="right" vertical="center"/>
    </xf>
    <xf numFmtId="4" fontId="18" fillId="83" borderId="30" applyNumberFormat="0" applyProtection="0">
      <alignment horizontal="right" vertical="center"/>
    </xf>
    <xf numFmtId="4" fontId="16" fillId="34" borderId="26" applyNumberFormat="0" applyProtection="0">
      <alignment horizontal="right" vertical="center"/>
    </xf>
    <xf numFmtId="4" fontId="18" fillId="53" borderId="30" applyNumberFormat="0" applyProtection="0">
      <alignment horizontal="right" vertical="center"/>
    </xf>
    <xf numFmtId="4" fontId="16" fillId="35" borderId="26" applyNumberFormat="0" applyProtection="0">
      <alignment horizontal="right" vertical="center"/>
    </xf>
    <xf numFmtId="4" fontId="18" fillId="20" borderId="30" applyNumberFormat="0" applyProtection="0">
      <alignment horizontal="right" vertical="center"/>
    </xf>
    <xf numFmtId="4" fontId="16" fillId="36" borderId="26" applyNumberFormat="0" applyProtection="0">
      <alignment horizontal="right" vertical="center"/>
    </xf>
    <xf numFmtId="4" fontId="18" fillId="27" borderId="30" applyNumberFormat="0" applyProtection="0">
      <alignment horizontal="right" vertical="center"/>
    </xf>
    <xf numFmtId="4" fontId="16" fillId="37" borderId="26" applyNumberFormat="0" applyProtection="0">
      <alignment horizontal="right" vertical="center"/>
    </xf>
    <xf numFmtId="4" fontId="18" fillId="84" borderId="30" applyNumberFormat="0" applyProtection="0">
      <alignment horizontal="right" vertical="center"/>
    </xf>
    <xf numFmtId="4" fontId="16" fillId="38" borderId="26" applyNumberFormat="0" applyProtection="0">
      <alignment horizontal="right" vertical="center"/>
    </xf>
    <xf numFmtId="4" fontId="18" fillId="85" borderId="39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4" fontId="18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8" fillId="87" borderId="39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4" fontId="18" fillId="86" borderId="39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18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1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61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61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61" fillId="87" borderId="38" applyNumberFormat="0" applyProtection="0">
      <alignment horizontal="left" vertical="top" indent="1"/>
    </xf>
    <xf numFmtId="0" fontId="61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6" fillId="3" borderId="26" applyNumberFormat="0" applyProtection="0">
      <alignment vertical="center"/>
    </xf>
    <xf numFmtId="4" fontId="51" fillId="3" borderId="26" applyNumberFormat="0" applyProtection="0">
      <alignment vertical="center"/>
    </xf>
    <xf numFmtId="4" fontId="16" fillId="3" borderId="26" applyNumberFormat="0" applyProtection="0">
      <alignment horizontal="left" vertical="center" indent="1"/>
    </xf>
    <xf numFmtId="4" fontId="16" fillId="3" borderId="26" applyNumberFormat="0" applyProtection="0">
      <alignment horizontal="left" vertical="center" indent="1"/>
    </xf>
    <xf numFmtId="4" fontId="18" fillId="0" borderId="30" applyNumberFormat="0" applyProtection="0">
      <alignment horizontal="right" vertical="center"/>
    </xf>
    <xf numFmtId="4" fontId="18" fillId="0" borderId="30" applyNumberFormat="0" applyProtection="0">
      <alignment horizontal="right" vertical="center"/>
    </xf>
    <xf numFmtId="4" fontId="16" fillId="40" borderId="26" applyNumberFormat="0" applyProtection="0">
      <alignment horizontal="right" vertical="center"/>
    </xf>
    <xf numFmtId="4" fontId="51" fillId="40" borderId="26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6" fillId="0" borderId="0"/>
    <xf numFmtId="4" fontId="57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164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7" fontId="110" fillId="0" borderId="0">
      <alignment horizontal="left"/>
    </xf>
    <xf numFmtId="188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1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0" fontId="65" fillId="126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6" fontId="15" fillId="0" borderId="0" applyFill="0" applyBorder="0" applyAlignment="0"/>
    <xf numFmtId="176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5" fillId="75" borderId="0" applyNumberFormat="0" applyBorder="0" applyAlignment="0" applyProtection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5" fillId="78" borderId="21" applyNumberFormat="0" applyAlignment="0" applyProtection="0"/>
    <xf numFmtId="0" fontId="93" fillId="79" borderId="21" applyNumberFormat="0" applyAlignment="0" applyProtection="0"/>
    <xf numFmtId="189" fontId="116" fillId="0" borderId="0" applyFill="0" applyBorder="0" applyProtection="0"/>
    <xf numFmtId="0" fontId="117" fillId="19" borderId="22" applyNumberFormat="0" applyAlignment="0" applyProtection="0"/>
    <xf numFmtId="0" fontId="71" fillId="69" borderId="22" applyNumberFormat="0" applyAlignment="0" applyProtection="0"/>
    <xf numFmtId="0" fontId="41" fillId="132" borderId="48" applyNumberFormat="0" applyAlignment="0" applyProtection="0"/>
    <xf numFmtId="0" fontId="95" fillId="0" borderId="0" applyNumberFormat="0" applyFill="0" applyBorder="0" applyAlignment="0" applyProtection="0"/>
    <xf numFmtId="0" fontId="96" fillId="0" borderId="49" applyNumberFormat="0" applyFill="0" applyAlignment="0" applyProtection="0"/>
    <xf numFmtId="0" fontId="97" fillId="0" borderId="31" applyNumberFormat="0" applyFill="0" applyAlignment="0" applyProtection="0"/>
    <xf numFmtId="0" fontId="98" fillId="0" borderId="50" applyNumberFormat="0" applyFill="0" applyAlignment="0" applyProtection="0"/>
    <xf numFmtId="0" fontId="98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64" fontId="61" fillId="0" borderId="0" applyFont="0" applyFill="0" applyBorder="0" applyAlignment="0" applyProtection="0"/>
    <xf numFmtId="195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6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6" fillId="0" borderId="0" applyFill="0" applyBorder="0" applyProtection="0"/>
    <xf numFmtId="0" fontId="71" fillId="69" borderId="22" applyNumberFormat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0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8" fontId="62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1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37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62" fillId="0" borderId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0" fontId="139" fillId="0" borderId="36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9" fontId="21" fillId="0" borderId="0"/>
    <xf numFmtId="179" fontId="103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37" applyNumberFormat="0" applyFont="0" applyAlignment="0" applyProtection="0"/>
    <xf numFmtId="0" fontId="127" fillId="0" borderId="0"/>
    <xf numFmtId="0" fontId="76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8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26" applyNumberFormat="0" applyProtection="0">
      <alignment vertical="center"/>
    </xf>
    <xf numFmtId="4" fontId="16" fillId="28" borderId="26" applyNumberFormat="0" applyProtection="0">
      <alignment vertical="center"/>
    </xf>
    <xf numFmtId="0" fontId="99" fillId="50" borderId="26" applyNumberFormat="0" applyProtection="0">
      <alignment vertical="center"/>
    </xf>
    <xf numFmtId="0" fontId="54" fillId="50" borderId="26" applyNumberFormat="0" applyProtection="0">
      <alignment horizontal="left" vertical="center" indent="1"/>
    </xf>
    <xf numFmtId="4" fontId="16" fillId="28" borderId="26" applyNumberFormat="0" applyProtection="0">
      <alignment horizontal="left" vertical="center" indent="1"/>
    </xf>
    <xf numFmtId="0" fontId="54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54" fillId="81" borderId="26" applyNumberFormat="0" applyProtection="0">
      <alignment horizontal="right" vertical="center"/>
    </xf>
    <xf numFmtId="0" fontId="54" fillId="46" borderId="26" applyNumberFormat="0" applyProtection="0">
      <alignment horizontal="right" vertical="center"/>
    </xf>
    <xf numFmtId="0" fontId="54" fillId="73" borderId="26" applyNumberFormat="0" applyProtection="0">
      <alignment horizontal="right" vertical="center"/>
    </xf>
    <xf numFmtId="0" fontId="54" fillId="119" borderId="26" applyNumberFormat="0" applyProtection="0">
      <alignment horizontal="right" vertical="center"/>
    </xf>
    <xf numFmtId="0" fontId="54" fillId="124" borderId="26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26" applyNumberFormat="0" applyProtection="0">
      <alignment horizontal="right" vertical="center"/>
    </xf>
    <xf numFmtId="0" fontId="54" fillId="74" borderId="26" applyNumberFormat="0" applyProtection="0">
      <alignment horizontal="right" vertical="center"/>
    </xf>
    <xf numFmtId="0" fontId="54" fillId="139" borderId="26" applyNumberFormat="0" applyProtection="0">
      <alignment horizontal="right" vertical="center"/>
    </xf>
    <xf numFmtId="0" fontId="54" fillId="118" borderId="26" applyNumberFormat="0" applyProtection="0">
      <alignment horizontal="right" vertical="center"/>
    </xf>
    <xf numFmtId="0" fontId="100" fillId="140" borderId="26" applyNumberFormat="0" applyProtection="0">
      <alignment horizontal="left" vertical="center" indent="1"/>
    </xf>
    <xf numFmtId="4" fontId="52" fillId="39" borderId="26" applyNumberFormat="0" applyProtection="0">
      <alignment horizontal="left" vertical="center" indent="1"/>
    </xf>
    <xf numFmtId="0" fontId="54" fillId="141" borderId="56" applyNumberFormat="0" applyProtection="0">
      <alignment horizontal="left" vertical="center" indent="1"/>
    </xf>
    <xf numFmtId="4" fontId="16" fillId="40" borderId="28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26" applyNumberFormat="0" applyProtection="0">
      <alignment horizontal="left" vertical="center" indent="1"/>
    </xf>
    <xf numFmtId="4" fontId="54" fillId="40" borderId="26" applyNumberFormat="0" applyProtection="0">
      <alignment horizontal="left" vertical="center" indent="1"/>
    </xf>
    <xf numFmtId="0" fontId="54" fillId="142" borderId="26" applyNumberFormat="0" applyProtection="0">
      <alignment horizontal="left" vertical="center" indent="1"/>
    </xf>
    <xf numFmtId="4" fontId="54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62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35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94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2" fillId="0" borderId="0"/>
    <xf numFmtId="0" fontId="7" fillId="110" borderId="26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26" applyNumberFormat="0" applyProtection="0">
      <alignment vertical="center"/>
    </xf>
    <xf numFmtId="0" fontId="99" fillId="47" borderId="26" applyNumberFormat="0" applyProtection="0">
      <alignment vertical="center"/>
    </xf>
    <xf numFmtId="0" fontId="54" fillId="47" borderId="26" applyNumberFormat="0" applyProtection="0">
      <alignment horizontal="left" vertical="center" indent="1"/>
    </xf>
    <xf numFmtId="0" fontId="54" fillId="47" borderId="26" applyNumberFormat="0" applyProtection="0">
      <alignment horizontal="left" vertical="center" indent="1"/>
    </xf>
    <xf numFmtId="0" fontId="54" fillId="141" borderId="26" applyNumberFormat="0" applyProtection="0">
      <alignment horizontal="right" vertical="center"/>
    </xf>
    <xf numFmtId="0" fontId="54" fillId="141" borderId="26" applyNumberFormat="0" applyProtection="0">
      <alignment horizontal="right" vertical="center"/>
    </xf>
    <xf numFmtId="0" fontId="99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101" fillId="141" borderId="26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89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1" applyNumberFormat="0" applyAlignment="0" applyProtection="0"/>
    <xf numFmtId="0" fontId="82" fillId="49" borderId="21" applyNumberFormat="0" applyAlignment="0" applyProtection="0"/>
    <xf numFmtId="0" fontId="93" fillId="79" borderId="21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57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78" fillId="0" borderId="0" applyFill="0" applyBorder="0" applyAlignment="0"/>
    <xf numFmtId="182" fontId="15" fillId="0" borderId="0" applyFill="0" applyBorder="0" applyAlignment="0"/>
    <xf numFmtId="182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5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95" fontId="94" fillId="0" borderId="0" applyFont="0" applyFill="0" applyBorder="0" applyAlignment="0" applyProtection="0"/>
    <xf numFmtId="164" fontId="61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6" fillId="0" borderId="0" applyFont="0" applyFill="0" applyBorder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47" fillId="12" borderId="21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144" fillId="97" borderId="47" applyNumberFormat="0" applyFont="0" applyAlignment="0" applyProtection="0"/>
    <xf numFmtId="0" fontId="94" fillId="116" borderId="37" applyNumberFormat="0" applyFont="0" applyAlignment="0" applyProtection="0"/>
    <xf numFmtId="0" fontId="145" fillId="78" borderId="58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0" applyNumberFormat="0" applyProtection="0">
      <alignment vertical="center"/>
    </xf>
    <xf numFmtId="4" fontId="18" fillId="28" borderId="30" applyNumberFormat="0" applyProtection="0">
      <alignment horizontal="left" vertical="center" indent="1"/>
    </xf>
    <xf numFmtId="4" fontId="18" fillId="21" borderId="30" applyNumberFormat="0" applyProtection="0">
      <alignment horizontal="left" vertical="center" indent="1"/>
    </xf>
    <xf numFmtId="4" fontId="18" fillId="86" borderId="30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4" fillId="0" borderId="0"/>
    <xf numFmtId="0" fontId="18" fillId="87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18" fillId="87" borderId="38" applyNumberFormat="0" applyProtection="0">
      <alignment horizontal="left" vertical="top" indent="1"/>
    </xf>
    <xf numFmtId="4" fontId="18" fillId="0" borderId="30" applyNumberFormat="0" applyProtection="0">
      <alignment horizontal="right" vertical="center"/>
    </xf>
    <xf numFmtId="4" fontId="18" fillId="21" borderId="30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45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2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0" applyNumberFormat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26" applyNumberFormat="0" applyAlignment="0" applyProtection="0"/>
    <xf numFmtId="0" fontId="90" fillId="67" borderId="30" applyNumberFormat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6" fillId="0" borderId="25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68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27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50" fillId="15" borderId="26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4" applyNumberFormat="0" applyFill="0" applyAlignment="0" applyProtection="0"/>
    <xf numFmtId="0" fontId="47" fillId="12" borderId="21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1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29" applyNumberFormat="0" applyFill="0" applyAlignment="0" applyProtection="0"/>
    <xf numFmtId="0" fontId="60" fillId="0" borderId="0" applyNumberFormat="0" applyFill="0" applyBorder="0" applyAlignment="0" applyProtection="0"/>
    <xf numFmtId="168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1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1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0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3" applyNumberFormat="0" applyFill="0" applyAlignment="0" applyProtection="0"/>
    <xf numFmtId="0" fontId="59" fillId="0" borderId="46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0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5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0" applyNumberFormat="0" applyProtection="0">
      <alignment horizontal="left" vertical="center" indent="1"/>
    </xf>
    <xf numFmtId="0" fontId="18" fillId="26" borderId="30" applyNumberFormat="0" applyProtection="0">
      <alignment horizontal="left" vertical="center" indent="1"/>
    </xf>
    <xf numFmtId="0" fontId="18" fillId="44" borderId="30" applyNumberFormat="0" applyProtection="0">
      <alignment horizontal="left" vertical="center" indent="1"/>
    </xf>
    <xf numFmtId="0" fontId="18" fillId="87" borderId="30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0" applyNumberFormat="0" applyAlignment="0" applyProtection="0"/>
    <xf numFmtId="0" fontId="89" fillId="96" borderId="30" applyNumberFormat="0" applyAlignment="0" applyProtection="0"/>
    <xf numFmtId="0" fontId="41" fillId="94" borderId="22" applyNumberFormat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3" fillId="0" borderId="45" applyNumberFormat="0" applyFill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90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8" fillId="66" borderId="30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26" applyNumberFormat="0" applyAlignment="0" applyProtection="0"/>
    <xf numFmtId="0" fontId="43" fillId="0" borderId="45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0" applyNumberFormat="0" applyFont="0" applyAlignment="0" applyProtection="0"/>
    <xf numFmtId="0" fontId="50" fillId="96" borderId="26" applyNumberFormat="0" applyAlignment="0" applyProtection="0"/>
    <xf numFmtId="0" fontId="59" fillId="0" borderId="46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39" applyNumberFormat="0" applyProtection="0">
      <alignment horizontal="left" vertical="center" indent="1"/>
    </xf>
    <xf numFmtId="0" fontId="62" fillId="0" borderId="0"/>
    <xf numFmtId="4" fontId="36" fillId="23" borderId="39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39" applyNumberFormat="0" applyProtection="0">
      <alignment horizontal="left" vertical="center" indent="1"/>
    </xf>
    <xf numFmtId="0" fontId="62" fillId="0" borderId="0"/>
    <xf numFmtId="4" fontId="18" fillId="86" borderId="39" applyNumberFormat="0" applyProtection="0">
      <alignment horizontal="left" vertical="center" indent="1"/>
    </xf>
    <xf numFmtId="0" fontId="18" fillId="23" borderId="38" applyNumberFormat="0" applyProtection="0">
      <alignment horizontal="left" vertical="top" indent="1"/>
    </xf>
    <xf numFmtId="0" fontId="62" fillId="0" borderId="0"/>
    <xf numFmtId="0" fontId="18" fillId="86" borderId="38" applyNumberFormat="0" applyProtection="0">
      <alignment horizontal="left" vertical="top" indent="1"/>
    </xf>
    <xf numFmtId="0" fontId="62" fillId="0" borderId="0"/>
    <xf numFmtId="0" fontId="18" fillId="44" borderId="38" applyNumberFormat="0" applyProtection="0">
      <alignment horizontal="left" vertical="top" indent="1"/>
    </xf>
    <xf numFmtId="0" fontId="62" fillId="0" borderId="0"/>
    <xf numFmtId="0" fontId="18" fillId="87" borderId="38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39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0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46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517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5" fillId="5" borderId="0" xfId="32" applyFont="1" applyFill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/>
    <xf numFmtId="37" fontId="25" fillId="5" borderId="0" xfId="33" applyNumberFormat="1" applyFont="1" applyFill="1"/>
    <xf numFmtId="37" fontId="25" fillId="5" borderId="5" xfId="33" applyNumberFormat="1" applyFont="1" applyFill="1" applyBorder="1"/>
    <xf numFmtId="37" fontId="24" fillId="5" borderId="5" xfId="33" applyNumberFormat="1" applyFont="1" applyFill="1" applyBorder="1"/>
    <xf numFmtId="0" fontId="25" fillId="5" borderId="0" xfId="30" applyFont="1" applyFill="1"/>
    <xf numFmtId="171" fontId="26" fillId="7" borderId="0" xfId="39" applyFont="1" applyFill="1"/>
    <xf numFmtId="37" fontId="24" fillId="9" borderId="6" xfId="33" applyNumberFormat="1" applyFont="1" applyFill="1" applyBorder="1"/>
    <xf numFmtId="37" fontId="25" fillId="7" borderId="0" xfId="35" applyNumberFormat="1" applyFont="1" applyFill="1" applyAlignment="1">
      <alignment horizontal="left"/>
    </xf>
    <xf numFmtId="0" fontId="25" fillId="5" borderId="0" xfId="31" applyFont="1" applyFill="1"/>
    <xf numFmtId="0" fontId="25" fillId="9" borderId="0" xfId="31" applyFont="1" applyFill="1"/>
    <xf numFmtId="37" fontId="25" fillId="8" borderId="10" xfId="33" applyNumberFormat="1" applyFont="1" applyFill="1" applyBorder="1" applyAlignment="1">
      <alignment horizontal="right"/>
    </xf>
    <xf numFmtId="37" fontId="25" fillId="7" borderId="10" xfId="33" applyNumberFormat="1" applyFont="1" applyFill="1" applyBorder="1"/>
    <xf numFmtId="37" fontId="25" fillId="5" borderId="10" xfId="33" applyNumberFormat="1" applyFont="1" applyFill="1" applyBorder="1"/>
    <xf numFmtId="37" fontId="25" fillId="7" borderId="10" xfId="33" applyNumberFormat="1" applyFont="1" applyFill="1" applyBorder="1" applyAlignment="1">
      <alignment horizontal="center"/>
    </xf>
    <xf numFmtId="37" fontId="25" fillId="5" borderId="10" xfId="33" applyNumberFormat="1" applyFont="1" applyFill="1" applyBorder="1" applyAlignment="1">
      <alignment horizontal="center"/>
    </xf>
    <xf numFmtId="172" fontId="25" fillId="7" borderId="10" xfId="33" applyNumberFormat="1" applyFont="1" applyFill="1" applyBorder="1" applyAlignment="1">
      <alignment horizontal="right" indent="1"/>
    </xf>
    <xf numFmtId="172" fontId="25" fillId="5" borderId="10" xfId="33" applyNumberFormat="1" applyFont="1" applyFill="1" applyBorder="1" applyAlignment="1">
      <alignment horizontal="right" indent="1"/>
    </xf>
    <xf numFmtId="172" fontId="24" fillId="9" borderId="10" xfId="33" applyNumberFormat="1" applyFont="1" applyFill="1" applyBorder="1" applyAlignment="1">
      <alignment horizontal="right" indent="1"/>
    </xf>
    <xf numFmtId="0" fontId="25" fillId="7" borderId="10" xfId="33" applyFont="1" applyFill="1" applyBorder="1" applyAlignment="1">
      <alignment horizontal="right" indent="1"/>
    </xf>
    <xf numFmtId="0" fontId="25" fillId="5" borderId="10" xfId="33" applyFont="1" applyFill="1" applyBorder="1" applyAlignment="1">
      <alignment horizontal="right" indent="1"/>
    </xf>
    <xf numFmtId="172" fontId="24" fillId="9" borderId="11" xfId="33" applyNumberFormat="1" applyFont="1" applyFill="1" applyBorder="1" applyAlignment="1">
      <alignment horizontal="right" indent="1"/>
    </xf>
    <xf numFmtId="0" fontId="25" fillId="5" borderId="12" xfId="31" applyFont="1" applyFill="1" applyBorder="1"/>
    <xf numFmtId="0" fontId="25" fillId="5" borderId="10" xfId="31" applyFont="1" applyFill="1" applyBorder="1"/>
    <xf numFmtId="172" fontId="25" fillId="5" borderId="10" xfId="31" applyNumberFormat="1" applyFont="1" applyFill="1" applyBorder="1" applyAlignment="1">
      <alignment horizontal="right" indent="1"/>
    </xf>
    <xf numFmtId="172" fontId="24" fillId="9" borderId="10" xfId="31" applyNumberFormat="1" applyFont="1" applyFill="1" applyBorder="1" applyAlignment="1">
      <alignment horizontal="right" indent="1"/>
    </xf>
    <xf numFmtId="172" fontId="24" fillId="5" borderId="10" xfId="31" applyNumberFormat="1" applyFont="1" applyFill="1" applyBorder="1" applyAlignment="1">
      <alignment horizontal="right" indent="1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5" borderId="0" xfId="30" applyFont="1" applyFill="1"/>
    <xf numFmtId="0" fontId="25" fillId="5" borderId="0" xfId="48" applyFont="1" applyFill="1"/>
    <xf numFmtId="0" fontId="27" fillId="5" borderId="0" xfId="48" applyFont="1" applyFill="1"/>
    <xf numFmtId="0" fontId="27" fillId="5" borderId="0" xfId="30" applyFont="1" applyFill="1"/>
    <xf numFmtId="0" fontId="25" fillId="5" borderId="0" xfId="30" applyFont="1" applyFill="1" applyAlignment="1">
      <alignment horizontal="left" indent="1"/>
    </xf>
    <xf numFmtId="0" fontId="24" fillId="5" borderId="0" xfId="30" applyFont="1" applyFill="1" applyAlignment="1">
      <alignment horizontal="left"/>
    </xf>
    <xf numFmtId="0" fontId="24" fillId="5" borderId="0" xfId="34" applyFont="1" applyFill="1" applyAlignment="1">
      <alignment horizontal="left"/>
    </xf>
    <xf numFmtId="0" fontId="25" fillId="5" borderId="0" xfId="34" applyFont="1" applyFill="1" applyAlignment="1">
      <alignment horizontal="left" indent="1"/>
    </xf>
    <xf numFmtId="0" fontId="31" fillId="5" borderId="0" xfId="30" applyFont="1" applyFill="1"/>
    <xf numFmtId="0" fontId="24" fillId="9" borderId="0" xfId="30" applyFont="1" applyFill="1"/>
    <xf numFmtId="0" fontId="25" fillId="5" borderId="10" xfId="30" applyFont="1" applyFill="1" applyBorder="1" applyAlignment="1">
      <alignment horizontal="right" indent="1"/>
    </xf>
    <xf numFmtId="170" fontId="25" fillId="9" borderId="10" xfId="49" applyNumberFormat="1" applyFont="1" applyFill="1" applyBorder="1" applyAlignment="1">
      <alignment horizontal="right" indent="1"/>
    </xf>
    <xf numFmtId="169" fontId="25" fillId="9" borderId="10" xfId="30" applyNumberFormat="1" applyFont="1" applyFill="1" applyBorder="1" applyAlignment="1">
      <alignment horizontal="right" indent="1"/>
    </xf>
    <xf numFmtId="170" fontId="25" fillId="5" borderId="10" xfId="49" applyNumberFormat="1" applyFont="1" applyFill="1" applyBorder="1" applyAlignment="1">
      <alignment horizontal="right" indent="1"/>
    </xf>
    <xf numFmtId="170" fontId="24" fillId="5" borderId="10" xfId="49" applyNumberFormat="1" applyFont="1" applyFill="1" applyBorder="1" applyAlignment="1">
      <alignment horizontal="right" indent="1"/>
    </xf>
    <xf numFmtId="0" fontId="25" fillId="9" borderId="10" xfId="30" applyFont="1" applyFill="1" applyBorder="1" applyAlignment="1">
      <alignment horizontal="right" indent="1"/>
    </xf>
    <xf numFmtId="15" fontId="24" fillId="9" borderId="10" xfId="30" quotePrefix="1" applyNumberFormat="1" applyFont="1" applyFill="1" applyBorder="1" applyAlignment="1">
      <alignment horizontal="right" indent="1"/>
    </xf>
    <xf numFmtId="0" fontId="24" fillId="5" borderId="7" xfId="30" applyFont="1" applyFill="1" applyBorder="1"/>
    <xf numFmtId="0" fontId="24" fillId="5" borderId="7" xfId="0" applyFont="1" applyFill="1" applyBorder="1" applyAlignment="1">
      <alignment vertical="center"/>
    </xf>
    <xf numFmtId="0" fontId="0" fillId="5" borderId="0" xfId="0" applyFill="1"/>
    <xf numFmtId="49" fontId="24" fillId="8" borderId="10" xfId="39" applyNumberFormat="1" applyFont="1" applyFill="1" applyBorder="1" applyAlignment="1">
      <alignment horizontal="center"/>
    </xf>
    <xf numFmtId="172" fontId="11" fillId="4" borderId="0" xfId="31" applyNumberFormat="1" applyFont="1" applyFill="1"/>
    <xf numFmtId="0" fontId="24" fillId="9" borderId="0" xfId="31" applyFont="1" applyFill="1"/>
    <xf numFmtId="0" fontId="7" fillId="5" borderId="0" xfId="0" applyFont="1" applyFill="1"/>
    <xf numFmtId="0" fontId="31" fillId="7" borderId="9" xfId="30" applyFont="1" applyFill="1" applyBorder="1"/>
    <xf numFmtId="37" fontId="25" fillId="6" borderId="10" xfId="33" applyNumberFormat="1" applyFont="1" applyFill="1" applyBorder="1" applyAlignment="1">
      <alignment horizontal="right"/>
    </xf>
    <xf numFmtId="170" fontId="25" fillId="0" borderId="10" xfId="49" applyNumberFormat="1" applyFont="1" applyBorder="1" applyAlignment="1">
      <alignment horizontal="right" indent="1"/>
    </xf>
    <xf numFmtId="169" fontId="24" fillId="0" borderId="10" xfId="30" applyNumberFormat="1" applyFont="1" applyBorder="1" applyAlignment="1">
      <alignment horizontal="right" indent="1"/>
    </xf>
    <xf numFmtId="3" fontId="24" fillId="0" borderId="10" xfId="30" applyNumberFormat="1" applyFont="1" applyBorder="1" applyAlignment="1">
      <alignment horizontal="right" indent="1"/>
    </xf>
    <xf numFmtId="170" fontId="24" fillId="0" borderId="10" xfId="49" applyNumberFormat="1" applyFont="1" applyBorder="1" applyAlignment="1">
      <alignment horizontal="right" indent="1"/>
    </xf>
    <xf numFmtId="1" fontId="24" fillId="0" borderId="10" xfId="30" applyNumberFormat="1" applyFont="1" applyBorder="1" applyAlignment="1">
      <alignment horizontal="right" indent="1"/>
    </xf>
    <xf numFmtId="169" fontId="25" fillId="0" borderId="10" xfId="30" applyNumberFormat="1" applyFont="1" applyBorder="1" applyAlignment="1">
      <alignment horizontal="right" indent="1"/>
    </xf>
    <xf numFmtId="169" fontId="24" fillId="0" borderId="14" xfId="30" applyNumberFormat="1" applyFont="1" applyBorder="1" applyAlignment="1">
      <alignment horizontal="right" indent="1"/>
    </xf>
    <xf numFmtId="3" fontId="25" fillId="0" borderId="10" xfId="30" applyNumberFormat="1" applyFont="1" applyBorder="1" applyAlignment="1">
      <alignment horizontal="right" indent="1"/>
    </xf>
    <xf numFmtId="3" fontId="24" fillId="0" borderId="10" xfId="49" applyNumberFormat="1" applyFont="1" applyBorder="1" applyAlignment="1">
      <alignment horizontal="right" indent="1"/>
    </xf>
    <xf numFmtId="170" fontId="24" fillId="0" borderId="10" xfId="30" applyNumberFormat="1" applyFont="1" applyBorder="1" applyAlignment="1">
      <alignment horizontal="right" indent="1"/>
    </xf>
    <xf numFmtId="0" fontId="25" fillId="7" borderId="0" xfId="32" applyFont="1" applyFill="1" applyAlignment="1">
      <alignment vertical="center"/>
    </xf>
    <xf numFmtId="0" fontId="25" fillId="5" borderId="0" xfId="32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5" borderId="0" xfId="32" applyFont="1" applyFill="1" applyAlignment="1">
      <alignment horizontal="left" vertical="center"/>
    </xf>
    <xf numFmtId="37" fontId="23" fillId="5" borderId="0" xfId="0" applyNumberFormat="1" applyFont="1" applyFill="1" applyAlignment="1">
      <alignment vertical="center"/>
    </xf>
    <xf numFmtId="37" fontId="24" fillId="5" borderId="15" xfId="32" applyNumberFormat="1" applyFont="1" applyFill="1" applyBorder="1" applyAlignment="1">
      <alignment horizontal="left" vertical="center"/>
    </xf>
    <xf numFmtId="0" fontId="25" fillId="5" borderId="15" xfId="32" applyFont="1" applyFill="1" applyBorder="1" applyAlignment="1">
      <alignment vertical="center"/>
    </xf>
    <xf numFmtId="37" fontId="25" fillId="5" borderId="0" xfId="32" applyNumberFormat="1" applyFont="1" applyFill="1" applyAlignment="1">
      <alignment horizontal="left" vertical="center"/>
    </xf>
    <xf numFmtId="0" fontId="24" fillId="9" borderId="0" xfId="32" applyFont="1" applyFill="1" applyAlignment="1">
      <alignment vertical="center"/>
    </xf>
    <xf numFmtId="37" fontId="26" fillId="9" borderId="0" xfId="0" applyNumberFormat="1" applyFont="1" applyFill="1" applyAlignment="1">
      <alignment vertical="center"/>
    </xf>
    <xf numFmtId="0" fontId="25" fillId="9" borderId="0" xfId="32" applyFont="1" applyFill="1" applyAlignment="1">
      <alignment vertical="center"/>
    </xf>
    <xf numFmtId="37" fontId="25" fillId="9" borderId="0" xfId="32" applyNumberFormat="1" applyFont="1" applyFill="1" applyAlignment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5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3" fillId="9" borderId="0" xfId="0" applyNumberFormat="1" applyFont="1" applyFill="1" applyAlignment="1">
      <alignment vertical="center"/>
    </xf>
    <xf numFmtId="37" fontId="26" fillId="5" borderId="0" xfId="0" applyNumberFormat="1" applyFont="1" applyFill="1" applyAlignment="1">
      <alignment vertical="center"/>
    </xf>
    <xf numFmtId="37" fontId="23" fillId="9" borderId="15" xfId="0" applyNumberFormat="1" applyFont="1" applyFill="1" applyBorder="1" applyAlignment="1">
      <alignment vertical="center"/>
    </xf>
    <xf numFmtId="171" fontId="11" fillId="4" borderId="0" xfId="37" applyFont="1" applyFill="1" applyAlignment="1">
      <alignment vertical="center"/>
    </xf>
    <xf numFmtId="0" fontId="25" fillId="10" borderId="0" xfId="36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171" fontId="24" fillId="5" borderId="0" xfId="37" applyFont="1" applyFill="1" applyAlignment="1">
      <alignment vertical="center"/>
    </xf>
    <xf numFmtId="0" fontId="24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0" fontId="25" fillId="9" borderId="0" xfId="0" applyFont="1" applyFill="1" applyAlignment="1">
      <alignment vertical="center"/>
    </xf>
    <xf numFmtId="172" fontId="26" fillId="9" borderId="10" xfId="37" applyNumberFormat="1" applyFont="1" applyFill="1" applyBorder="1" applyAlignment="1">
      <alignment horizontal="right" vertical="center"/>
    </xf>
    <xf numFmtId="171" fontId="25" fillId="5" borderId="0" xfId="37" applyFont="1" applyFill="1" applyAlignment="1">
      <alignment vertical="center"/>
    </xf>
    <xf numFmtId="171" fontId="25" fillId="5" borderId="7" xfId="37" applyFont="1" applyFill="1" applyBorder="1" applyAlignment="1">
      <alignment vertical="center"/>
    </xf>
    <xf numFmtId="0" fontId="24" fillId="5" borderId="0" xfId="0" applyFont="1" applyFill="1" applyAlignment="1">
      <alignment vertical="center" wrapText="1"/>
    </xf>
    <xf numFmtId="0" fontId="25" fillId="5" borderId="0" xfId="36" applyFont="1" applyFill="1" applyAlignment="1">
      <alignment vertical="center"/>
    </xf>
    <xf numFmtId="171" fontId="24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4" fillId="5" borderId="16" xfId="30" applyFont="1" applyFill="1" applyBorder="1"/>
    <xf numFmtId="0" fontId="30" fillId="0" borderId="16" xfId="54" applyFont="1" applyBorder="1"/>
    <xf numFmtId="0" fontId="23" fillId="6" borderId="0" xfId="33" applyFont="1" applyFill="1" applyAlignment="1">
      <alignment horizontal="left"/>
    </xf>
    <xf numFmtId="37" fontId="24" fillId="9" borderId="0" xfId="33" applyNumberFormat="1" applyFont="1" applyFill="1"/>
    <xf numFmtId="0" fontId="24" fillId="9" borderId="0" xfId="33" applyFont="1" applyFill="1"/>
    <xf numFmtId="0" fontId="30" fillId="0" borderId="10" xfId="54" applyFont="1" applyBorder="1"/>
    <xf numFmtId="172" fontId="26" fillId="0" borderId="10" xfId="37" applyNumberFormat="1" applyFont="1" applyBorder="1" applyAlignment="1">
      <alignment horizontal="right" vertical="center"/>
    </xf>
    <xf numFmtId="171" fontId="25" fillId="0" borderId="10" xfId="37" applyFont="1" applyBorder="1" applyAlignment="1">
      <alignment vertical="center"/>
    </xf>
    <xf numFmtId="172" fontId="23" fillId="0" borderId="10" xfId="37" applyNumberFormat="1" applyFont="1" applyBorder="1" applyAlignment="1">
      <alignment horizontal="right" vertical="center"/>
    </xf>
    <xf numFmtId="172" fontId="25" fillId="0" borderId="10" xfId="37" applyNumberFormat="1" applyFont="1" applyBorder="1" applyAlignment="1">
      <alignment horizontal="right" vertical="center"/>
    </xf>
    <xf numFmtId="0" fontId="25" fillId="0" borderId="10" xfId="30" applyFont="1" applyBorder="1" applyAlignment="1">
      <alignment horizontal="right" indent="1"/>
    </xf>
    <xf numFmtId="15" fontId="24" fillId="0" borderId="10" xfId="30" quotePrefix="1" applyNumberFormat="1" applyFont="1" applyBorder="1" applyAlignment="1">
      <alignment horizontal="right" indent="1"/>
    </xf>
    <xf numFmtId="0" fontId="25" fillId="0" borderId="0" xfId="30" applyFont="1"/>
    <xf numFmtId="0" fontId="24" fillId="0" borderId="10" xfId="54" applyFont="1" applyBorder="1"/>
    <xf numFmtId="37" fontId="25" fillId="5" borderId="0" xfId="0" applyNumberFormat="1" applyFont="1" applyFill="1" applyAlignment="1">
      <alignment vertical="center"/>
    </xf>
    <xf numFmtId="170" fontId="11" fillId="5" borderId="0" xfId="49" applyNumberFormat="1" applyFont="1" applyFill="1"/>
    <xf numFmtId="10" fontId="25" fillId="5" borderId="10" xfId="49" applyNumberFormat="1" applyFont="1" applyFill="1" applyBorder="1" applyAlignment="1">
      <alignment horizontal="right" indent="1"/>
    </xf>
    <xf numFmtId="49" fontId="24" fillId="8" borderId="10" xfId="39" quotePrefix="1" applyNumberFormat="1" applyFont="1" applyFill="1" applyBorder="1" applyAlignment="1">
      <alignment horizontal="center"/>
    </xf>
    <xf numFmtId="37" fontId="25" fillId="0" borderId="0" xfId="32" applyNumberFormat="1" applyFont="1" applyAlignment="1">
      <alignment horizontal="left" vertical="center"/>
    </xf>
    <xf numFmtId="37" fontId="23" fillId="0" borderId="0" xfId="0" applyNumberFormat="1" applyFont="1" applyAlignment="1">
      <alignment vertical="center"/>
    </xf>
    <xf numFmtId="37" fontId="26" fillId="0" borderId="0" xfId="0" applyNumberFormat="1" applyFont="1" applyAlignment="1">
      <alignment vertical="center"/>
    </xf>
    <xf numFmtId="37" fontId="24" fillId="7" borderId="19" xfId="35" applyNumberFormat="1" applyFont="1" applyFill="1" applyBorder="1" applyAlignment="1">
      <alignment horizontal="left" vertical="center"/>
    </xf>
    <xf numFmtId="0" fontId="25" fillId="7" borderId="15" xfId="32" applyFont="1" applyFill="1" applyBorder="1" applyAlignment="1">
      <alignment vertical="center"/>
    </xf>
    <xf numFmtId="171" fontId="26" fillId="7" borderId="19" xfId="39" applyFont="1" applyFill="1" applyBorder="1"/>
    <xf numFmtId="171" fontId="23" fillId="7" borderId="15" xfId="39" applyFont="1" applyFill="1" applyBorder="1" applyAlignment="1">
      <alignment horizontal="center"/>
    </xf>
    <xf numFmtId="171" fontId="26" fillId="7" borderId="17" xfId="39" applyFont="1" applyFill="1" applyBorder="1" applyAlignment="1">
      <alignment horizontal="left"/>
    </xf>
    <xf numFmtId="171" fontId="23" fillId="7" borderId="18" xfId="39" applyFont="1" applyFill="1" applyBorder="1"/>
    <xf numFmtId="171" fontId="26" fillId="7" borderId="5" xfId="39" applyFont="1" applyFill="1" applyBorder="1"/>
    <xf numFmtId="0" fontId="23" fillId="6" borderId="17" xfId="33" applyFont="1" applyFill="1" applyBorder="1"/>
    <xf numFmtId="37" fontId="24" fillId="5" borderId="17" xfId="33" applyNumberFormat="1" applyFont="1" applyFill="1" applyBorder="1"/>
    <xf numFmtId="37" fontId="25" fillId="5" borderId="17" xfId="33" applyNumberFormat="1" applyFont="1" applyFill="1" applyBorder="1"/>
    <xf numFmtId="37" fontId="25" fillId="5" borderId="18" xfId="33" applyNumberFormat="1" applyFont="1" applyFill="1" applyBorder="1"/>
    <xf numFmtId="172" fontId="25" fillId="5" borderId="13" xfId="33" applyNumberFormat="1" applyFont="1" applyFill="1" applyBorder="1" applyAlignment="1">
      <alignment horizontal="right" indent="1"/>
    </xf>
    <xf numFmtId="172" fontId="25" fillId="7" borderId="13" xfId="33" applyNumberFormat="1" applyFont="1" applyFill="1" applyBorder="1" applyAlignment="1">
      <alignment horizontal="right" indent="1"/>
    </xf>
    <xf numFmtId="37" fontId="25" fillId="9" borderId="17" xfId="33" applyNumberFormat="1" applyFont="1" applyFill="1" applyBorder="1"/>
    <xf numFmtId="37" fontId="24" fillId="9" borderId="62" xfId="33" applyNumberFormat="1" applyFont="1" applyFill="1" applyBorder="1"/>
    <xf numFmtId="0" fontId="25" fillId="9" borderId="17" xfId="33" applyFont="1" applyFill="1" applyBorder="1"/>
    <xf numFmtId="0" fontId="25" fillId="5" borderId="17" xfId="33" applyFont="1" applyFill="1" applyBorder="1"/>
    <xf numFmtId="37" fontId="24" fillId="9" borderId="17" xfId="33" applyNumberFormat="1" applyFont="1" applyFill="1" applyBorder="1"/>
    <xf numFmtId="0" fontId="25" fillId="7" borderId="15" xfId="0" applyFont="1" applyFill="1" applyBorder="1" applyAlignment="1">
      <alignment vertical="center"/>
    </xf>
    <xf numFmtId="0" fontId="24" fillId="10" borderId="15" xfId="36" applyFont="1" applyFill="1" applyBorder="1" applyAlignment="1">
      <alignment vertical="center"/>
    </xf>
    <xf numFmtId="0" fontId="24" fillId="7" borderId="17" xfId="36" applyFont="1" applyFill="1" applyBorder="1" applyAlignment="1">
      <alignment horizontal="left" vertical="center"/>
    </xf>
    <xf numFmtId="0" fontId="25" fillId="10" borderId="18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17" xfId="0" applyFont="1" applyFill="1" applyBorder="1" applyAlignment="1">
      <alignment vertical="center"/>
    </xf>
    <xf numFmtId="0" fontId="31" fillId="5" borderId="17" xfId="0" applyFont="1" applyFill="1" applyBorder="1" applyAlignment="1">
      <alignment vertical="center"/>
    </xf>
    <xf numFmtId="172" fontId="26" fillId="7" borderId="61" xfId="37" applyNumberFormat="1" applyFont="1" applyFill="1" applyBorder="1" applyAlignment="1">
      <alignment horizontal="right" vertical="center"/>
    </xf>
    <xf numFmtId="0" fontId="24" fillId="5" borderId="17" xfId="0" applyFont="1" applyFill="1" applyBorder="1" applyAlignment="1">
      <alignment vertical="center"/>
    </xf>
    <xf numFmtId="0" fontId="25" fillId="5" borderId="17" xfId="0" applyFont="1" applyFill="1" applyBorder="1" applyAlignment="1">
      <alignment vertical="center" wrapText="1"/>
    </xf>
    <xf numFmtId="0" fontId="24" fillId="9" borderId="17" xfId="0" applyFont="1" applyFill="1" applyBorder="1" applyAlignment="1">
      <alignment vertical="center"/>
    </xf>
    <xf numFmtId="172" fontId="26" fillId="9" borderId="61" xfId="37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5" fillId="5" borderId="17" xfId="36" applyFont="1" applyFill="1" applyBorder="1" applyAlignment="1">
      <alignment vertical="center"/>
    </xf>
    <xf numFmtId="171" fontId="25" fillId="5" borderId="17" xfId="37" applyFont="1" applyFill="1" applyBorder="1" applyAlignment="1">
      <alignment vertical="center"/>
    </xf>
    <xf numFmtId="0" fontId="24" fillId="5" borderId="17" xfId="36" applyFont="1" applyFill="1" applyBorder="1" applyAlignment="1">
      <alignment vertical="center"/>
    </xf>
    <xf numFmtId="0" fontId="24" fillId="5" borderId="64" xfId="0" applyFont="1" applyFill="1" applyBorder="1" applyAlignment="1">
      <alignment vertical="center"/>
    </xf>
    <xf numFmtId="0" fontId="32" fillId="0" borderId="0" xfId="30" applyFont="1"/>
    <xf numFmtId="0" fontId="24" fillId="0" borderId="0" xfId="30" applyFont="1"/>
    <xf numFmtId="0" fontId="27" fillId="0" borderId="0" xfId="48" applyFont="1"/>
    <xf numFmtId="0" fontId="27" fillId="0" borderId="0" xfId="30" applyFont="1"/>
    <xf numFmtId="0" fontId="25" fillId="0" borderId="0" xfId="48" applyFont="1"/>
    <xf numFmtId="0" fontId="25" fillId="0" borderId="0" xfId="32" applyFont="1" applyAlignment="1">
      <alignment vertical="top"/>
    </xf>
    <xf numFmtId="0" fontId="33" fillId="0" borderId="0" xfId="30" applyFont="1"/>
    <xf numFmtId="0" fontId="0" fillId="0" borderId="9" xfId="0" applyBorder="1"/>
    <xf numFmtId="0" fontId="10" fillId="0" borderId="0" xfId="0" applyFont="1"/>
    <xf numFmtId="0" fontId="10" fillId="9" borderId="0" xfId="0" applyFont="1" applyFill="1"/>
    <xf numFmtId="37" fontId="146" fillId="5" borderId="0" xfId="53" applyNumberFormat="1" applyFont="1" applyFill="1"/>
    <xf numFmtId="37" fontId="147" fillId="5" borderId="0" xfId="53" applyNumberFormat="1" applyFont="1" applyFill="1"/>
    <xf numFmtId="0" fontId="7" fillId="0" borderId="0" xfId="0" applyFont="1"/>
    <xf numFmtId="37" fontId="147" fillId="7" borderId="0" xfId="53" applyNumberFormat="1" applyFont="1" applyFill="1"/>
    <xf numFmtId="0" fontId="22" fillId="0" borderId="0" xfId="32" applyFont="1" applyAlignment="1">
      <alignment vertical="center" wrapText="1"/>
    </xf>
    <xf numFmtId="169" fontId="23" fillId="0" borderId="0" xfId="53" applyNumberFormat="1" applyFont="1" applyAlignment="1">
      <alignment horizontal="right" vertical="center"/>
    </xf>
    <xf numFmtId="0" fontId="22" fillId="9" borderId="67" xfId="32" applyFont="1" applyFill="1" applyBorder="1" applyAlignment="1">
      <alignment vertical="center"/>
    </xf>
    <xf numFmtId="0" fontId="25" fillId="5" borderId="67" xfId="32" applyFont="1" applyFill="1" applyBorder="1" applyAlignment="1">
      <alignment vertical="center"/>
    </xf>
    <xf numFmtId="37" fontId="150" fillId="7" borderId="67" xfId="53" applyNumberFormat="1" applyFont="1" applyFill="1" applyBorder="1"/>
    <xf numFmtId="37" fontId="147" fillId="9" borderId="67" xfId="53" applyNumberFormat="1" applyFont="1" applyFill="1" applyBorder="1"/>
    <xf numFmtId="37" fontId="23" fillId="9" borderId="67" xfId="0" applyNumberFormat="1" applyFont="1" applyFill="1" applyBorder="1" applyAlignment="1">
      <alignment vertical="center"/>
    </xf>
    <xf numFmtId="171" fontId="147" fillId="0" borderId="0" xfId="53" applyNumberFormat="1" applyFont="1"/>
    <xf numFmtId="37" fontId="147" fillId="5" borderId="66" xfId="53" applyNumberFormat="1" applyFont="1" applyFill="1" applyBorder="1"/>
    <xf numFmtId="37" fontId="146" fillId="5" borderId="66" xfId="53" applyNumberFormat="1" applyFont="1" applyFill="1" applyBorder="1"/>
    <xf numFmtId="37" fontId="25" fillId="0" borderId="0" xfId="0" applyNumberFormat="1" applyFont="1" applyAlignment="1">
      <alignment vertical="center"/>
    </xf>
    <xf numFmtId="37" fontId="26" fillId="9" borderId="67" xfId="0" applyNumberFormat="1" applyFont="1" applyFill="1" applyBorder="1" applyAlignment="1">
      <alignment vertical="center"/>
    </xf>
    <xf numFmtId="0" fontId="25" fillId="9" borderId="6" xfId="32" applyFont="1" applyFill="1" applyBorder="1" applyAlignment="1">
      <alignment vertical="center"/>
    </xf>
    <xf numFmtId="0" fontId="10" fillId="7" borderId="67" xfId="0" applyFont="1" applyFill="1" applyBorder="1"/>
    <xf numFmtId="37" fontId="149" fillId="9" borderId="0" xfId="0" applyNumberFormat="1" applyFont="1" applyFill="1" applyAlignment="1">
      <alignment vertical="center"/>
    </xf>
    <xf numFmtId="37" fontId="148" fillId="9" borderId="0" xfId="0" applyNumberFormat="1" applyFont="1" applyFill="1" applyAlignment="1">
      <alignment vertical="center"/>
    </xf>
    <xf numFmtId="171" fontId="148" fillId="8" borderId="60" xfId="39" applyFont="1" applyFill="1" applyBorder="1" applyAlignment="1">
      <alignment horizontal="center" vertical="center"/>
    </xf>
    <xf numFmtId="37" fontId="148" fillId="8" borderId="10" xfId="39" applyNumberFormat="1" applyFont="1" applyFill="1" applyBorder="1" applyAlignment="1">
      <alignment horizontal="center" vertical="center"/>
    </xf>
    <xf numFmtId="37" fontId="148" fillId="9" borderId="0" xfId="32" applyNumberFormat="1" applyFont="1" applyFill="1" applyAlignment="1">
      <alignment horizontal="left" vertical="center"/>
    </xf>
    <xf numFmtId="37" fontId="149" fillId="5" borderId="0" xfId="53" applyNumberFormat="1" applyFont="1" applyFill="1"/>
    <xf numFmtId="0" fontId="148" fillId="7" borderId="0" xfId="32" applyFont="1" applyFill="1" applyAlignment="1">
      <alignment vertical="center"/>
    </xf>
    <xf numFmtId="0" fontId="24" fillId="9" borderId="0" xfId="32" applyFont="1" applyFill="1" applyAlignment="1">
      <alignment horizontal="left" vertical="center"/>
    </xf>
    <xf numFmtId="169" fontId="24" fillId="0" borderId="0" xfId="30" applyNumberFormat="1" applyFont="1" applyAlignment="1">
      <alignment horizontal="right" indent="1"/>
    </xf>
    <xf numFmtId="4" fontId="29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indent="1"/>
    </xf>
    <xf numFmtId="0" fontId="153" fillId="0" borderId="0" xfId="30" applyFont="1" applyAlignment="1">
      <alignment vertical="center"/>
    </xf>
    <xf numFmtId="171" fontId="28" fillId="0" borderId="0" xfId="37" applyFont="1" applyAlignment="1">
      <alignment vertical="center"/>
    </xf>
    <xf numFmtId="49" fontId="24" fillId="0" borderId="0" xfId="30" applyNumberFormat="1" applyFont="1"/>
    <xf numFmtId="170" fontId="25" fillId="0" borderId="68" xfId="49" applyNumberFormat="1" applyFont="1" applyBorder="1" applyAlignment="1">
      <alignment horizontal="right" indent="1"/>
    </xf>
    <xf numFmtId="171" fontId="29" fillId="0" borderId="0" xfId="37" applyFont="1" applyAlignment="1">
      <alignment vertical="center"/>
    </xf>
    <xf numFmtId="0" fontId="29" fillId="0" borderId="0" xfId="36" applyFont="1" applyAlignment="1">
      <alignment vertical="center"/>
    </xf>
    <xf numFmtId="172" fontId="28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9" fontId="31" fillId="0" borderId="0" xfId="30" applyNumberFormat="1" applyFont="1"/>
    <xf numFmtId="3" fontId="28" fillId="0" borderId="0" xfId="36" applyNumberFormat="1" applyFont="1" applyAlignment="1">
      <alignment horizontal="right" vertical="center"/>
    </xf>
    <xf numFmtId="3" fontId="29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34" applyFont="1" applyAlignment="1">
      <alignment horizontal="left"/>
    </xf>
    <xf numFmtId="171" fontId="154" fillId="0" borderId="0" xfId="37" applyFont="1" applyAlignment="1">
      <alignment vertical="center"/>
    </xf>
    <xf numFmtId="0" fontId="24" fillId="0" borderId="68" xfId="30" applyFont="1" applyBorder="1"/>
    <xf numFmtId="0" fontId="152" fillId="0" borderId="0" xfId="0" applyFont="1" applyAlignment="1">
      <alignment vertical="center"/>
    </xf>
    <xf numFmtId="169" fontId="25" fillId="0" borderId="0" xfId="30" applyNumberFormat="1" applyFont="1"/>
    <xf numFmtId="15" fontId="29" fillId="0" borderId="0" xfId="30" applyNumberFormat="1" applyFont="1" applyAlignment="1">
      <alignment horizontal="left" vertical="center"/>
    </xf>
    <xf numFmtId="3" fontId="24" fillId="0" borderId="0" xfId="30" applyNumberFormat="1" applyFont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36" applyFont="1" applyAlignment="1">
      <alignment vertical="center"/>
    </xf>
    <xf numFmtId="0" fontId="31" fillId="0" borderId="0" xfId="30" applyFont="1"/>
    <xf numFmtId="172" fontId="29" fillId="0" borderId="0" xfId="37" applyNumberFormat="1" applyFont="1" applyAlignment="1">
      <alignment horizontal="right" vertical="center"/>
    </xf>
    <xf numFmtId="170" fontId="25" fillId="0" borderId="0" xfId="30" applyNumberFormat="1" applyFont="1" applyAlignment="1">
      <alignment horizontal="right" indent="1"/>
    </xf>
    <xf numFmtId="0" fontId="25" fillId="9" borderId="61" xfId="30" applyFont="1" applyFill="1" applyBorder="1" applyAlignment="1">
      <alignment horizontal="right" indent="1"/>
    </xf>
    <xf numFmtId="170" fontId="25" fillId="9" borderId="61" xfId="49" applyNumberFormat="1" applyFont="1" applyFill="1" applyBorder="1" applyAlignment="1">
      <alignment horizontal="right" indent="1"/>
    </xf>
    <xf numFmtId="37" fontId="25" fillId="5" borderId="67" xfId="32" applyNumberFormat="1" applyFont="1" applyFill="1" applyBorder="1" applyAlignment="1">
      <alignment horizontal="left" vertical="center"/>
    </xf>
    <xf numFmtId="37" fontId="23" fillId="5" borderId="67" xfId="0" applyNumberFormat="1" applyFont="1" applyFill="1" applyBorder="1" applyAlignment="1">
      <alignment vertical="center"/>
    </xf>
    <xf numFmtId="172" fontId="25" fillId="5" borderId="13" xfId="31" applyNumberFormat="1" applyFont="1" applyFill="1" applyBorder="1" applyAlignment="1">
      <alignment horizontal="right" indent="1"/>
    </xf>
    <xf numFmtId="0" fontId="22" fillId="5" borderId="0" xfId="31" applyFont="1" applyFill="1"/>
    <xf numFmtId="37" fontId="149" fillId="9" borderId="0" xfId="53" applyNumberFormat="1" applyFont="1" applyFill="1"/>
    <xf numFmtId="15" fontId="31" fillId="5" borderId="17" xfId="30" applyNumberFormat="1" applyFont="1" applyFill="1" applyBorder="1" applyAlignment="1">
      <alignment horizontal="left" vertical="center"/>
    </xf>
    <xf numFmtId="3" fontId="25" fillId="0" borderId="10" xfId="36" applyNumberFormat="1" applyFont="1" applyBorder="1" applyAlignment="1">
      <alignment horizontal="right" vertical="center"/>
    </xf>
    <xf numFmtId="0" fontId="24" fillId="5" borderId="20" xfId="36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4" fontId="24" fillId="0" borderId="69" xfId="0" applyNumberFormat="1" applyFont="1" applyBorder="1" applyAlignment="1">
      <alignment horizontal="right" vertical="center"/>
    </xf>
    <xf numFmtId="0" fontId="25" fillId="5" borderId="67" xfId="0" applyFont="1" applyFill="1" applyBorder="1" applyAlignment="1">
      <alignment vertical="center"/>
    </xf>
    <xf numFmtId="37" fontId="148" fillId="7" borderId="10" xfId="38" applyNumberFormat="1" applyFont="1" applyFill="1" applyBorder="1" applyAlignment="1">
      <alignment horizontal="center" vertical="center"/>
    </xf>
    <xf numFmtId="169" fontId="25" fillId="5" borderId="15" xfId="0" applyNumberFormat="1" applyFont="1" applyFill="1" applyBorder="1" applyAlignment="1">
      <alignment horizontal="right" vertical="center"/>
    </xf>
    <xf numFmtId="0" fontId="24" fillId="5" borderId="8" xfId="31" applyFont="1" applyFill="1" applyBorder="1"/>
    <xf numFmtId="0" fontId="25" fillId="5" borderId="8" xfId="31" applyFont="1" applyFill="1" applyBorder="1"/>
    <xf numFmtId="3" fontId="25" fillId="5" borderId="69" xfId="587" applyNumberFormat="1" applyFont="1" applyFill="1" applyBorder="1" applyAlignment="1">
      <alignment horizontal="right" indent="1"/>
    </xf>
    <xf numFmtId="15" fontId="24" fillId="5" borderId="10" xfId="30" quotePrefix="1" applyNumberFormat="1" applyFont="1" applyFill="1" applyBorder="1" applyAlignment="1">
      <alignment horizontal="right" indent="1"/>
    </xf>
    <xf numFmtId="3" fontId="24" fillId="5" borderId="10" xfId="49" applyNumberFormat="1" applyFont="1" applyFill="1" applyBorder="1" applyAlignment="1">
      <alignment horizontal="right" indent="1"/>
    </xf>
    <xf numFmtId="3" fontId="24" fillId="5" borderId="10" xfId="30" applyNumberFormat="1" applyFont="1" applyFill="1" applyBorder="1" applyAlignment="1">
      <alignment horizontal="right" indent="1"/>
    </xf>
    <xf numFmtId="3" fontId="25" fillId="5" borderId="10" xfId="30" applyNumberFormat="1" applyFont="1" applyFill="1" applyBorder="1" applyAlignment="1">
      <alignment horizontal="right" indent="1"/>
    </xf>
    <xf numFmtId="171" fontId="147" fillId="7" borderId="15" xfId="53" applyNumberFormat="1" applyFont="1" applyFill="1" applyBorder="1"/>
    <xf numFmtId="0" fontId="10" fillId="5" borderId="0" xfId="0" applyFont="1" applyFill="1"/>
    <xf numFmtId="169" fontId="7" fillId="5" borderId="10" xfId="0" applyNumberFormat="1" applyFont="1" applyFill="1" applyBorder="1" applyAlignment="1">
      <alignment horizontal="right" vertical="center"/>
    </xf>
    <xf numFmtId="169" fontId="146" fillId="7" borderId="16" xfId="53" applyNumberFormat="1" applyFont="1" applyFill="1" applyBorder="1" applyAlignment="1">
      <alignment horizontal="right" vertical="center"/>
    </xf>
    <xf numFmtId="169" fontId="146" fillId="5" borderId="10" xfId="53" applyNumberFormat="1" applyFont="1" applyFill="1" applyBorder="1" applyAlignment="1">
      <alignment horizontal="right" vertical="center"/>
    </xf>
    <xf numFmtId="169" fontId="146" fillId="5" borderId="13" xfId="53" applyNumberFormat="1" applyFont="1" applyFill="1" applyBorder="1" applyAlignment="1">
      <alignment horizontal="right" vertical="center"/>
    </xf>
    <xf numFmtId="169" fontId="150" fillId="5" borderId="10" xfId="0" applyNumberFormat="1" applyFont="1" applyFill="1" applyBorder="1" applyAlignment="1">
      <alignment horizontal="right" vertical="center"/>
    </xf>
    <xf numFmtId="169" fontId="150" fillId="9" borderId="16" xfId="32" applyNumberFormat="1" applyFont="1" applyFill="1" applyBorder="1" applyAlignment="1">
      <alignment horizontal="right" vertical="center"/>
    </xf>
    <xf numFmtId="169" fontId="150" fillId="9" borderId="10" xfId="32" applyNumberFormat="1" applyFont="1" applyFill="1" applyBorder="1" applyAlignment="1">
      <alignment horizontal="right" vertical="center"/>
    </xf>
    <xf numFmtId="169" fontId="25" fillId="5" borderId="10" xfId="0" applyNumberFormat="1" applyFont="1" applyFill="1" applyBorder="1" applyAlignment="1">
      <alignment horizontal="right" vertical="center"/>
    </xf>
    <xf numFmtId="169" fontId="23" fillId="5" borderId="60" xfId="53" applyNumberFormat="1" applyFont="1" applyFill="1" applyBorder="1" applyAlignment="1">
      <alignment horizontal="right" vertical="center"/>
    </xf>
    <xf numFmtId="169" fontId="23" fillId="5" borderId="10" xfId="53" applyNumberFormat="1" applyFont="1" applyFill="1" applyBorder="1" applyAlignment="1">
      <alignment horizontal="right" vertical="center"/>
    </xf>
    <xf numFmtId="169" fontId="147" fillId="9" borderId="16" xfId="0" applyNumberFormat="1" applyFont="1" applyFill="1" applyBorder="1" applyAlignment="1">
      <alignment horizontal="right" vertical="center"/>
    </xf>
    <xf numFmtId="169" fontId="147" fillId="9" borderId="10" xfId="0" applyNumberFormat="1" applyFont="1" applyFill="1" applyBorder="1" applyAlignment="1">
      <alignment horizontal="right" vertical="center"/>
    </xf>
    <xf numFmtId="169" fontId="147" fillId="9" borderId="70" xfId="0" applyNumberFormat="1" applyFont="1" applyFill="1" applyBorder="1" applyAlignment="1">
      <alignment horizontal="right" vertical="center"/>
    </xf>
    <xf numFmtId="169" fontId="147" fillId="9" borderId="60" xfId="0" applyNumberFormat="1" applyFont="1" applyFill="1" applyBorder="1" applyAlignment="1">
      <alignment horizontal="right" vertical="center"/>
    </xf>
    <xf numFmtId="169" fontId="146" fillId="5" borderId="10" xfId="53" applyNumberFormat="1" applyFont="1" applyFill="1" applyBorder="1"/>
    <xf numFmtId="169" fontId="147" fillId="5" borderId="10" xfId="53" applyNumberFormat="1" applyFont="1" applyFill="1" applyBorder="1" applyAlignment="1">
      <alignment horizontal="right" vertical="center"/>
    </xf>
    <xf numFmtId="169" fontId="146" fillId="5" borderId="13" xfId="53" applyNumberFormat="1" applyFont="1" applyFill="1" applyBorder="1"/>
    <xf numFmtId="169" fontId="0" fillId="5" borderId="10" xfId="0" applyNumberFormat="1" applyFill="1" applyBorder="1" applyAlignment="1">
      <alignment horizontal="right" vertical="center"/>
    </xf>
    <xf numFmtId="169" fontId="23" fillId="5" borderId="10" xfId="53" applyNumberFormat="1" applyFont="1" applyFill="1" applyBorder="1"/>
    <xf numFmtId="169" fontId="147" fillId="9" borderId="71" xfId="0" applyNumberFormat="1" applyFont="1" applyFill="1" applyBorder="1" applyAlignment="1">
      <alignment horizontal="right" vertical="center"/>
    </xf>
    <xf numFmtId="169" fontId="147" fillId="9" borderId="13" xfId="0" applyNumberFormat="1" applyFont="1" applyFill="1" applyBorder="1" applyAlignment="1">
      <alignment horizontal="right" vertical="center"/>
    </xf>
    <xf numFmtId="169" fontId="24" fillId="5" borderId="10" xfId="0" applyNumberFormat="1" applyFont="1" applyFill="1" applyBorder="1" applyAlignment="1">
      <alignment horizontal="right" vertical="center"/>
    </xf>
    <xf numFmtId="169" fontId="150" fillId="9" borderId="72" xfId="32" applyNumberFormat="1" applyFont="1" applyFill="1" applyBorder="1" applyAlignment="1">
      <alignment horizontal="right" vertical="center"/>
    </xf>
    <xf numFmtId="169" fontId="150" fillId="9" borderId="11" xfId="32" applyNumberFormat="1" applyFont="1" applyFill="1" applyBorder="1" applyAlignment="1">
      <alignment horizontal="right" vertical="center"/>
    </xf>
    <xf numFmtId="169" fontId="148" fillId="9" borderId="16" xfId="0" applyNumberFormat="1" applyFont="1" applyFill="1" applyBorder="1" applyAlignment="1">
      <alignment horizontal="right" vertical="center"/>
    </xf>
    <xf numFmtId="169" fontId="148" fillId="9" borderId="10" xfId="0" applyNumberFormat="1" applyFont="1" applyFill="1" applyBorder="1" applyAlignment="1">
      <alignment horizontal="right" vertical="center"/>
    </xf>
    <xf numFmtId="170" fontId="25" fillId="5" borderId="13" xfId="49" applyNumberFormat="1" applyFont="1" applyFill="1" applyBorder="1" applyAlignment="1">
      <alignment horizontal="right" vertical="center"/>
    </xf>
    <xf numFmtId="169" fontId="10" fillId="7" borderId="71" xfId="0" applyNumberFormat="1" applyFont="1" applyFill="1" applyBorder="1" applyAlignment="1">
      <alignment horizontal="right" vertical="center"/>
    </xf>
    <xf numFmtId="169" fontId="10" fillId="7" borderId="13" xfId="0" applyNumberFormat="1" applyFont="1" applyFill="1" applyBorder="1" applyAlignment="1">
      <alignment horizontal="right" vertical="center"/>
    </xf>
    <xf numFmtId="169" fontId="23" fillId="0" borderId="10" xfId="53" applyNumberFormat="1" applyFont="1" applyBorder="1" applyAlignment="1">
      <alignment horizontal="right" vertical="center"/>
    </xf>
    <xf numFmtId="169" fontId="23" fillId="0" borderId="10" xfId="53" applyNumberFormat="1" applyFont="1" applyBorder="1"/>
    <xf numFmtId="169" fontId="150" fillId="9" borderId="71" xfId="32" applyNumberFormat="1" applyFont="1" applyFill="1" applyBorder="1" applyAlignment="1">
      <alignment horizontal="right" vertical="center"/>
    </xf>
    <xf numFmtId="169" fontId="150" fillId="9" borderId="13" xfId="32" applyNumberFormat="1" applyFont="1" applyFill="1" applyBorder="1" applyAlignment="1">
      <alignment horizontal="right" vertical="center"/>
    </xf>
    <xf numFmtId="169" fontId="149" fillId="0" borderId="10" xfId="53" applyNumberFormat="1" applyFont="1" applyBorder="1" applyAlignment="1">
      <alignment horizontal="right" vertical="center"/>
    </xf>
    <xf numFmtId="197" fontId="148" fillId="0" borderId="10" xfId="53" applyNumberFormat="1" applyFont="1" applyBorder="1" applyAlignment="1">
      <alignment horizontal="right" vertical="center"/>
    </xf>
    <xf numFmtId="172" fontId="23" fillId="5" borderId="10" xfId="37" applyNumberFormat="1" applyFont="1" applyFill="1" applyBorder="1" applyAlignment="1">
      <alignment horizontal="right" vertical="center"/>
    </xf>
    <xf numFmtId="172" fontId="24" fillId="5" borderId="14" xfId="37" applyNumberFormat="1" applyFont="1" applyFill="1" applyBorder="1" applyAlignment="1">
      <alignment horizontal="right" vertical="center"/>
    </xf>
    <xf numFmtId="172" fontId="29" fillId="5" borderId="0" xfId="37" applyNumberFormat="1" applyFont="1" applyFill="1" applyAlignment="1">
      <alignment horizontal="right" vertical="center"/>
    </xf>
    <xf numFmtId="0" fontId="34" fillId="5" borderId="0" xfId="0" applyFont="1" applyFill="1" applyAlignment="1">
      <alignment vertical="center"/>
    </xf>
    <xf numFmtId="172" fontId="25" fillId="5" borderId="12" xfId="31" applyNumberFormat="1" applyFont="1" applyFill="1" applyBorder="1"/>
    <xf numFmtId="0" fontId="151" fillId="0" borderId="0" xfId="32" applyFont="1" applyAlignment="1">
      <alignment horizontal="left" vertical="center" wrapText="1"/>
    </xf>
    <xf numFmtId="37" fontId="25" fillId="0" borderId="5" xfId="33" applyNumberFormat="1" applyFont="1" applyBorder="1"/>
    <xf numFmtId="0" fontId="157" fillId="4" borderId="0" xfId="33" applyFont="1" applyFill="1"/>
    <xf numFmtId="172" fontId="24" fillId="9" borderId="61" xfId="37" applyNumberFormat="1" applyFont="1" applyFill="1" applyBorder="1" applyAlignment="1">
      <alignment horizontal="right" vertical="center"/>
    </xf>
    <xf numFmtId="172" fontId="26" fillId="0" borderId="61" xfId="37" applyNumberFormat="1" applyFont="1" applyBorder="1" applyAlignment="1">
      <alignment horizontal="right" vertical="center"/>
    </xf>
    <xf numFmtId="49" fontId="24" fillId="8" borderId="73" xfId="39" quotePrefix="1" applyNumberFormat="1" applyFont="1" applyFill="1" applyBorder="1" applyAlignment="1">
      <alignment horizontal="center"/>
    </xf>
    <xf numFmtId="0" fontId="25" fillId="7" borderId="10" xfId="31" applyFont="1" applyFill="1" applyBorder="1"/>
    <xf numFmtId="172" fontId="25" fillId="7" borderId="10" xfId="31" applyNumberFormat="1" applyFont="1" applyFill="1" applyBorder="1" applyAlignment="1">
      <alignment horizontal="right" indent="1"/>
    </xf>
    <xf numFmtId="172" fontId="25" fillId="7" borderId="13" xfId="31" applyNumberFormat="1" applyFont="1" applyFill="1" applyBorder="1" applyAlignment="1">
      <alignment horizontal="right" indent="1"/>
    </xf>
    <xf numFmtId="37" fontId="148" fillId="7" borderId="77" xfId="38" applyNumberFormat="1" applyFont="1" applyFill="1" applyBorder="1" applyAlignment="1">
      <alignment horizontal="center" vertical="center"/>
    </xf>
    <xf numFmtId="37" fontId="148" fillId="7" borderId="78" xfId="38" applyNumberFormat="1" applyFont="1" applyFill="1" applyBorder="1" applyAlignment="1">
      <alignment horizontal="center" vertical="center"/>
    </xf>
    <xf numFmtId="0" fontId="25" fillId="7" borderId="16" xfId="32" applyFont="1" applyFill="1" applyBorder="1" applyAlignment="1">
      <alignment vertical="center"/>
    </xf>
    <xf numFmtId="37" fontId="24" fillId="8" borderId="13" xfId="39" quotePrefix="1" applyNumberFormat="1" applyFont="1" applyFill="1" applyBorder="1" applyAlignment="1">
      <alignment horizontal="center"/>
    </xf>
    <xf numFmtId="169" fontId="146" fillId="0" borderId="0" xfId="53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25" fillId="0" borderId="0" xfId="0" applyNumberFormat="1" applyFont="1" applyAlignment="1">
      <alignment horizontal="right" vertical="center"/>
    </xf>
    <xf numFmtId="169" fontId="150" fillId="0" borderId="0" xfId="32" applyNumberFormat="1" applyFont="1" applyAlignment="1">
      <alignment horizontal="right" vertical="center"/>
    </xf>
    <xf numFmtId="169" fontId="150" fillId="0" borderId="0" xfId="0" applyNumberFormat="1" applyFont="1" applyAlignment="1">
      <alignment horizontal="right" vertical="center"/>
    </xf>
    <xf numFmtId="169" fontId="147" fillId="0" borderId="0" xfId="0" applyNumberFormat="1" applyFont="1" applyAlignment="1">
      <alignment horizontal="right" vertical="center"/>
    </xf>
    <xf numFmtId="169" fontId="146" fillId="0" borderId="0" xfId="53" applyNumberFormat="1" applyFont="1"/>
    <xf numFmtId="169" fontId="147" fillId="0" borderId="0" xfId="53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23" fillId="0" borderId="0" xfId="53" applyNumberFormat="1" applyFont="1"/>
    <xf numFmtId="169" fontId="155" fillId="0" borderId="0" xfId="53" applyNumberFormat="1" applyFont="1"/>
    <xf numFmtId="169" fontId="156" fillId="0" borderId="0" xfId="53" applyNumberFormat="1" applyFont="1"/>
    <xf numFmtId="169" fontId="156" fillId="0" borderId="0" xfId="0" applyNumberFormat="1" applyFont="1" applyAlignment="1">
      <alignment horizontal="right" vertical="center"/>
    </xf>
    <xf numFmtId="169" fontId="24" fillId="0" borderId="0" xfId="0" applyNumberFormat="1" applyFont="1" applyAlignment="1">
      <alignment horizontal="right" vertical="center"/>
    </xf>
    <xf numFmtId="169" fontId="25" fillId="0" borderId="0" xfId="53" applyNumberFormat="1" applyFont="1"/>
    <xf numFmtId="169" fontId="28" fillId="0" borderId="0" xfId="0" applyNumberFormat="1" applyFont="1" applyAlignment="1">
      <alignment horizontal="right" vertical="center"/>
    </xf>
    <xf numFmtId="169" fontId="148" fillId="0" borderId="0" xfId="0" applyNumberFormat="1" applyFont="1" applyAlignment="1">
      <alignment horizontal="right" vertical="center"/>
    </xf>
    <xf numFmtId="170" fontId="25" fillId="0" borderId="0" xfId="49" applyNumberFormat="1" applyFont="1" applyAlignment="1">
      <alignment horizontal="right" vertical="center"/>
    </xf>
    <xf numFmtId="171" fontId="148" fillId="0" borderId="0" xfId="39" applyFont="1" applyAlignment="1">
      <alignment horizontal="center" vertical="center"/>
    </xf>
    <xf numFmtId="37" fontId="148" fillId="0" borderId="0" xfId="39" applyNumberFormat="1" applyFont="1" applyAlignment="1">
      <alignment horizontal="center" vertical="center"/>
    </xf>
    <xf numFmtId="169" fontId="10" fillId="0" borderId="0" xfId="0" applyNumberFormat="1" applyFont="1" applyAlignment="1">
      <alignment horizontal="right" vertical="center"/>
    </xf>
    <xf numFmtId="169" fontId="25" fillId="0" borderId="0" xfId="53" applyNumberFormat="1" applyFont="1" applyAlignment="1">
      <alignment horizontal="right" vertical="center"/>
    </xf>
    <xf numFmtId="169" fontId="149" fillId="0" borderId="0" xfId="53" applyNumberFormat="1" applyFont="1" applyAlignment="1">
      <alignment horizontal="right" vertical="center"/>
    </xf>
    <xf numFmtId="197" fontId="148" fillId="0" borderId="0" xfId="53" applyNumberFormat="1" applyFont="1" applyAlignment="1">
      <alignment horizontal="right" vertical="center"/>
    </xf>
    <xf numFmtId="197" fontId="25" fillId="0" borderId="0" xfId="53" applyNumberFormat="1" applyFont="1" applyAlignment="1">
      <alignment horizontal="right" vertical="center"/>
    </xf>
    <xf numFmtId="197" fontId="156" fillId="0" borderId="0" xfId="53" applyNumberFormat="1" applyFont="1" applyAlignment="1">
      <alignment horizontal="right" vertical="center"/>
    </xf>
    <xf numFmtId="37" fontId="148" fillId="7" borderId="84" xfId="38" applyNumberFormat="1" applyFont="1" applyFill="1" applyBorder="1" applyAlignment="1">
      <alignment horizontal="center" vertical="center"/>
    </xf>
    <xf numFmtId="49" fontId="24" fillId="8" borderId="84" xfId="39" applyNumberFormat="1" applyFont="1" applyFill="1" applyBorder="1" applyAlignment="1">
      <alignment horizontal="center"/>
    </xf>
    <xf numFmtId="0" fontId="28" fillId="0" borderId="85" xfId="36" applyFont="1" applyBorder="1" applyAlignment="1">
      <alignment vertical="center"/>
    </xf>
    <xf numFmtId="0" fontId="31" fillId="7" borderId="76" xfId="30" applyFont="1" applyFill="1" applyBorder="1"/>
    <xf numFmtId="37" fontId="25" fillId="7" borderId="80" xfId="35" applyNumberFormat="1" applyFont="1" applyFill="1" applyBorder="1" applyAlignment="1">
      <alignment horizontal="left"/>
    </xf>
    <xf numFmtId="37" fontId="25" fillId="7" borderId="81" xfId="35" applyNumberFormat="1" applyFont="1" applyFill="1" applyBorder="1" applyAlignment="1">
      <alignment horizontal="left"/>
    </xf>
    <xf numFmtId="37" fontId="25" fillId="7" borderId="16" xfId="35" applyNumberFormat="1" applyFont="1" applyFill="1" applyBorder="1" applyAlignment="1">
      <alignment horizontal="left"/>
    </xf>
    <xf numFmtId="37" fontId="25" fillId="7" borderId="75" xfId="35" applyNumberFormat="1" applyFont="1" applyFill="1" applyBorder="1" applyAlignment="1">
      <alignment horizontal="left"/>
    </xf>
    <xf numFmtId="37" fontId="25" fillId="7" borderId="76" xfId="35" applyNumberFormat="1" applyFont="1" applyFill="1" applyBorder="1" applyAlignment="1">
      <alignment horizontal="left"/>
    </xf>
    <xf numFmtId="37" fontId="24" fillId="7" borderId="80" xfId="35" applyNumberFormat="1" applyFont="1" applyFill="1" applyBorder="1" applyAlignment="1">
      <alignment horizontal="left"/>
    </xf>
    <xf numFmtId="37" fontId="24" fillId="7" borderId="0" xfId="35" applyNumberFormat="1" applyFont="1" applyFill="1" applyAlignment="1">
      <alignment horizontal="left"/>
    </xf>
    <xf numFmtId="37" fontId="25" fillId="5" borderId="16" xfId="31" applyNumberFormat="1" applyFont="1" applyFill="1" applyBorder="1"/>
    <xf numFmtId="0" fontId="24" fillId="5" borderId="0" xfId="31" applyFont="1" applyFill="1"/>
    <xf numFmtId="0" fontId="25" fillId="5" borderId="16" xfId="31" applyFont="1" applyFill="1" applyBorder="1"/>
    <xf numFmtId="0" fontId="25" fillId="0" borderId="16" xfId="31" applyFont="1" applyBorder="1"/>
    <xf numFmtId="0" fontId="25" fillId="0" borderId="86" xfId="31" applyFont="1" applyBorder="1"/>
    <xf numFmtId="37" fontId="149" fillId="9" borderId="16" xfId="53" applyNumberFormat="1" applyFont="1" applyFill="1" applyBorder="1"/>
    <xf numFmtId="37" fontId="149" fillId="5" borderId="16" xfId="53" applyNumberFormat="1" applyFont="1" applyFill="1" applyBorder="1"/>
    <xf numFmtId="0" fontId="25" fillId="5" borderId="86" xfId="31" applyFont="1" applyFill="1" applyBorder="1"/>
    <xf numFmtId="0" fontId="25" fillId="5" borderId="16" xfId="31" applyFont="1" applyFill="1" applyBorder="1" applyAlignment="1">
      <alignment vertical="top"/>
    </xf>
    <xf numFmtId="0" fontId="25" fillId="0" borderId="16" xfId="31" applyFont="1" applyBorder="1" applyAlignment="1">
      <alignment vertical="top"/>
    </xf>
    <xf numFmtId="0" fontId="25" fillId="9" borderId="16" xfId="31" applyFont="1" applyFill="1" applyBorder="1"/>
    <xf numFmtId="37" fontId="25" fillId="0" borderId="0" xfId="53" applyNumberFormat="1" applyFont="1"/>
    <xf numFmtId="37" fontId="25" fillId="0" borderId="16" xfId="53" applyNumberFormat="1" applyFont="1" applyBorder="1"/>
    <xf numFmtId="0" fontId="22" fillId="5" borderId="16" xfId="31" applyFont="1" applyFill="1" applyBorder="1"/>
    <xf numFmtId="0" fontId="25" fillId="5" borderId="87" xfId="31" applyFont="1" applyFill="1" applyBorder="1"/>
    <xf numFmtId="37" fontId="24" fillId="7" borderId="0" xfId="35" applyNumberFormat="1" applyFont="1" applyFill="1" applyAlignment="1">
      <alignment horizontal="left" vertical="center"/>
    </xf>
    <xf numFmtId="37" fontId="25" fillId="7" borderId="0" xfId="35" applyNumberFormat="1" applyFont="1" applyFill="1" applyAlignment="1">
      <alignment horizontal="left" vertical="center"/>
    </xf>
    <xf numFmtId="0" fontId="24" fillId="5" borderId="0" xfId="32" applyFont="1" applyFill="1" applyAlignment="1">
      <alignment horizontal="left" vertical="center"/>
    </xf>
    <xf numFmtId="0" fontId="148" fillId="5" borderId="0" xfId="32" applyFont="1" applyFill="1" applyAlignment="1">
      <alignment horizontal="left" vertical="center"/>
    </xf>
    <xf numFmtId="0" fontId="24" fillId="5" borderId="15" xfId="32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37" fontId="149" fillId="9" borderId="67" xfId="0" applyNumberFormat="1" applyFont="1" applyFill="1" applyBorder="1" applyAlignment="1">
      <alignment vertical="center"/>
    </xf>
    <xf numFmtId="37" fontId="149" fillId="0" borderId="0" xfId="0" applyNumberFormat="1" applyFont="1" applyAlignment="1">
      <alignment vertical="center"/>
    </xf>
    <xf numFmtId="37" fontId="25" fillId="9" borderId="6" xfId="32" applyNumberFormat="1" applyFont="1" applyFill="1" applyBorder="1" applyAlignment="1">
      <alignment horizontal="left" vertical="center"/>
    </xf>
    <xf numFmtId="0" fontId="148" fillId="9" borderId="0" xfId="0" applyFont="1" applyFill="1" applyAlignment="1">
      <alignment vertical="center"/>
    </xf>
    <xf numFmtId="171" fontId="149" fillId="7" borderId="15" xfId="53" applyNumberFormat="1" applyFont="1" applyFill="1" applyBorder="1"/>
    <xf numFmtId="171" fontId="149" fillId="7" borderId="0" xfId="53" applyNumberFormat="1" applyFont="1" applyFill="1" applyAlignment="1">
      <alignment horizontal="left"/>
    </xf>
    <xf numFmtId="171" fontId="148" fillId="7" borderId="67" xfId="53" applyNumberFormat="1" applyFont="1" applyFill="1" applyBorder="1"/>
    <xf numFmtId="37" fontId="148" fillId="7" borderId="80" xfId="35" applyNumberFormat="1" applyFont="1" applyFill="1" applyBorder="1" applyAlignment="1">
      <alignment horizontal="left" vertical="center"/>
    </xf>
    <xf numFmtId="0" fontId="25" fillId="7" borderId="80" xfId="32" applyFont="1" applyFill="1" applyBorder="1" applyAlignment="1">
      <alignment vertical="center"/>
    </xf>
    <xf numFmtId="0" fontId="25" fillId="7" borderId="81" xfId="32" applyFont="1" applyFill="1" applyBorder="1" applyAlignment="1">
      <alignment vertical="center"/>
    </xf>
    <xf numFmtId="37" fontId="25" fillId="5" borderId="67" xfId="37" applyNumberFormat="1" applyFont="1" applyFill="1" applyBorder="1" applyAlignment="1">
      <alignment vertical="center"/>
    </xf>
    <xf numFmtId="0" fontId="151" fillId="0" borderId="0" xfId="32" applyFont="1" applyAlignment="1">
      <alignment horizontal="left" vertical="center" wrapText="1"/>
    </xf>
    <xf numFmtId="0" fontId="158" fillId="5" borderId="0" xfId="33" applyFont="1" applyFill="1"/>
    <xf numFmtId="37" fontId="25" fillId="0" borderId="0" xfId="33" applyNumberFormat="1" applyFont="1" applyBorder="1"/>
    <xf numFmtId="37" fontId="25" fillId="0" borderId="71" xfId="33" applyNumberFormat="1" applyFont="1" applyBorder="1"/>
    <xf numFmtId="169" fontId="150" fillId="9" borderId="16" xfId="0" applyNumberFormat="1" applyFont="1" applyFill="1" applyBorder="1" applyAlignment="1">
      <alignment horizontal="right" vertical="center"/>
    </xf>
    <xf numFmtId="169" fontId="150" fillId="9" borderId="71" xfId="0" applyNumberFormat="1" applyFont="1" applyFill="1" applyBorder="1" applyAlignment="1">
      <alignment horizontal="right" vertical="center"/>
    </xf>
    <xf numFmtId="37" fontId="148" fillId="0" borderId="0" xfId="53" applyNumberFormat="1" applyFont="1"/>
    <xf numFmtId="37" fontId="150" fillId="9" borderId="67" xfId="53" applyNumberFormat="1" applyFont="1" applyFill="1" applyBorder="1"/>
    <xf numFmtId="37" fontId="25" fillId="9" borderId="67" xfId="0" applyNumberFormat="1" applyFont="1" applyFill="1" applyBorder="1" applyAlignment="1">
      <alignment vertical="center"/>
    </xf>
    <xf numFmtId="169" fontId="150" fillId="9" borderId="13" xfId="0" applyNumberFormat="1" applyFont="1" applyFill="1" applyBorder="1" applyAlignment="1">
      <alignment horizontal="right" vertical="center"/>
    </xf>
    <xf numFmtId="172" fontId="24" fillId="9" borderId="60" xfId="31" applyNumberFormat="1" applyFont="1" applyFill="1" applyBorder="1" applyAlignment="1">
      <alignment horizontal="right" indent="1"/>
    </xf>
    <xf numFmtId="37" fontId="148" fillId="9" borderId="0" xfId="53" applyNumberFormat="1" applyFont="1" applyFill="1"/>
    <xf numFmtId="170" fontId="25" fillId="0" borderId="61" xfId="49" applyNumberFormat="1" applyFont="1" applyFill="1" applyBorder="1" applyAlignment="1">
      <alignment horizontal="right" indent="1"/>
    </xf>
    <xf numFmtId="169" fontId="24" fillId="0" borderId="61" xfId="30" applyNumberFormat="1" applyFont="1" applyFill="1" applyBorder="1" applyAlignment="1">
      <alignment horizontal="right" indent="1"/>
    </xf>
    <xf numFmtId="169" fontId="25" fillId="0" borderId="61" xfId="30" applyNumberFormat="1" applyFont="1" applyFill="1" applyBorder="1" applyAlignment="1">
      <alignment horizontal="right" indent="1"/>
    </xf>
    <xf numFmtId="169" fontId="24" fillId="0" borderId="65" xfId="30" applyNumberFormat="1" applyFont="1" applyFill="1" applyBorder="1" applyAlignment="1">
      <alignment horizontal="right" indent="1"/>
    </xf>
    <xf numFmtId="170" fontId="24" fillId="0" borderId="61" xfId="49" applyNumberFormat="1" applyFont="1" applyFill="1" applyBorder="1" applyAlignment="1">
      <alignment horizontal="right" indent="1"/>
    </xf>
    <xf numFmtId="3" fontId="24" fillId="0" borderId="61" xfId="30" applyNumberFormat="1" applyFont="1" applyFill="1" applyBorder="1" applyAlignment="1">
      <alignment horizontal="right" indent="1"/>
    </xf>
    <xf numFmtId="1" fontId="24" fillId="0" borderId="61" xfId="30" applyNumberFormat="1" applyFont="1" applyFill="1" applyBorder="1" applyAlignment="1">
      <alignment horizontal="right" indent="1"/>
    </xf>
    <xf numFmtId="0" fontId="25" fillId="0" borderId="61" xfId="30" applyFont="1" applyFill="1" applyBorder="1" applyAlignment="1">
      <alignment horizontal="right" indent="1"/>
    </xf>
    <xf numFmtId="170" fontId="24" fillId="0" borderId="61" xfId="30" applyNumberFormat="1" applyFont="1" applyFill="1" applyBorder="1" applyAlignment="1">
      <alignment horizontal="right" indent="1"/>
    </xf>
    <xf numFmtId="3" fontId="25" fillId="0" borderId="61" xfId="30" applyNumberFormat="1" applyFont="1" applyFill="1" applyBorder="1" applyAlignment="1">
      <alignment horizontal="right" indent="1"/>
    </xf>
    <xf numFmtId="3" fontId="24" fillId="0" borderId="61" xfId="587" applyNumberFormat="1" applyFont="1" applyFill="1" applyBorder="1" applyAlignment="1">
      <alignment horizontal="right" indent="1"/>
    </xf>
    <xf numFmtId="170" fontId="25" fillId="0" borderId="61" xfId="30" applyNumberFormat="1" applyFont="1" applyFill="1" applyBorder="1" applyAlignment="1">
      <alignment horizontal="right" indent="1"/>
    </xf>
    <xf numFmtId="3" fontId="24" fillId="0" borderId="61" xfId="49" applyNumberFormat="1" applyFont="1" applyFill="1" applyBorder="1" applyAlignment="1">
      <alignment horizontal="right" indent="1"/>
    </xf>
    <xf numFmtId="15" fontId="24" fillId="0" borderId="61" xfId="30" quotePrefix="1" applyNumberFormat="1" applyFont="1" applyFill="1" applyBorder="1" applyAlignment="1">
      <alignment horizontal="right" indent="1"/>
    </xf>
    <xf numFmtId="3" fontId="159" fillId="0" borderId="61" xfId="30" applyNumberFormat="1" applyFont="1" applyFill="1" applyBorder="1" applyAlignment="1">
      <alignment horizontal="right" indent="1"/>
    </xf>
    <xf numFmtId="3" fontId="160" fillId="0" borderId="61" xfId="30" applyNumberFormat="1" applyFont="1" applyFill="1" applyBorder="1" applyAlignment="1">
      <alignment horizontal="right" indent="1"/>
    </xf>
    <xf numFmtId="169" fontId="160" fillId="0" borderId="61" xfId="30" applyNumberFormat="1" applyFont="1" applyFill="1" applyBorder="1" applyAlignment="1">
      <alignment horizontal="right" indent="1"/>
    </xf>
    <xf numFmtId="172" fontId="25" fillId="0" borderId="10" xfId="31" applyNumberFormat="1" applyFont="1" applyFill="1" applyBorder="1" applyAlignment="1">
      <alignment horizontal="right" indent="1"/>
    </xf>
    <xf numFmtId="169" fontId="7" fillId="0" borderId="16" xfId="0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 applyAlignment="1">
      <alignment horizontal="right" vertical="center"/>
    </xf>
    <xf numFmtId="169" fontId="146" fillId="0" borderId="71" xfId="53" applyNumberFormat="1" applyFont="1" applyFill="1" applyBorder="1" applyAlignment="1">
      <alignment horizontal="right" vertical="center"/>
    </xf>
    <xf numFmtId="169" fontId="150" fillId="0" borderId="16" xfId="0" applyNumberFormat="1" applyFont="1" applyFill="1" applyBorder="1" applyAlignment="1">
      <alignment horizontal="right" vertical="center"/>
    </xf>
    <xf numFmtId="169" fontId="25" fillId="0" borderId="16" xfId="0" applyNumberFormat="1" applyFont="1" applyFill="1" applyBorder="1" applyAlignment="1">
      <alignment horizontal="right" vertical="center"/>
    </xf>
    <xf numFmtId="169" fontId="23" fillId="0" borderId="70" xfId="53" applyNumberFormat="1" applyFont="1" applyFill="1" applyBorder="1" applyAlignment="1">
      <alignment horizontal="right" vertical="center"/>
    </xf>
    <xf numFmtId="169" fontId="23" fillId="0" borderId="16" xfId="53" applyNumberFormat="1" applyFont="1" applyFill="1" applyBorder="1" applyAlignment="1">
      <alignment horizontal="right" vertical="center"/>
    </xf>
    <xf numFmtId="169" fontId="146" fillId="0" borderId="16" xfId="53" applyNumberFormat="1" applyFont="1" applyFill="1" applyBorder="1"/>
    <xf numFmtId="169" fontId="147" fillId="0" borderId="16" xfId="53" applyNumberFormat="1" applyFont="1" applyFill="1" applyBorder="1" applyAlignment="1">
      <alignment horizontal="right" vertical="center"/>
    </xf>
    <xf numFmtId="169" fontId="146" fillId="0" borderId="71" xfId="53" applyNumberFormat="1" applyFont="1" applyFill="1" applyBorder="1"/>
    <xf numFmtId="169" fontId="0" fillId="0" borderId="16" xfId="0" applyNumberFormat="1" applyFill="1" applyBorder="1" applyAlignment="1">
      <alignment horizontal="right" vertical="center"/>
    </xf>
    <xf numFmtId="169" fontId="23" fillId="0" borderId="16" xfId="53" applyNumberFormat="1" applyFont="1" applyFill="1" applyBorder="1"/>
    <xf numFmtId="169" fontId="24" fillId="0" borderId="16" xfId="0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/>
    <xf numFmtId="169" fontId="28" fillId="0" borderId="16" xfId="0" applyNumberFormat="1" applyFont="1" applyFill="1" applyBorder="1" applyAlignment="1">
      <alignment horizontal="right" vertical="center"/>
    </xf>
    <xf numFmtId="170" fontId="25" fillId="0" borderId="71" xfId="49" applyNumberFormat="1" applyFont="1" applyFill="1" applyBorder="1" applyAlignment="1">
      <alignment horizontal="right" vertical="center"/>
    </xf>
    <xf numFmtId="169" fontId="25" fillId="0" borderId="16" xfId="53" applyNumberFormat="1" applyFont="1" applyFill="1" applyBorder="1" applyAlignment="1">
      <alignment horizontal="right" vertical="center"/>
    </xf>
    <xf numFmtId="169" fontId="149" fillId="0" borderId="16" xfId="53" applyNumberFormat="1" applyFont="1" applyFill="1" applyBorder="1" applyAlignment="1">
      <alignment horizontal="right" vertical="center"/>
    </xf>
    <xf numFmtId="197" fontId="148" fillId="0" borderId="16" xfId="53" applyNumberFormat="1" applyFont="1" applyFill="1" applyBorder="1" applyAlignment="1">
      <alignment horizontal="right" vertical="center"/>
    </xf>
    <xf numFmtId="169" fontId="146" fillId="0" borderId="0" xfId="53" applyNumberFormat="1" applyFont="1" applyFill="1" applyBorder="1" applyAlignment="1">
      <alignment horizontal="right" vertical="center"/>
    </xf>
    <xf numFmtId="169" fontId="22" fillId="0" borderId="16" xfId="53" applyNumberFormat="1" applyFont="1" applyFill="1" applyBorder="1" applyAlignment="1">
      <alignment horizontal="right" vertical="center"/>
    </xf>
    <xf numFmtId="169" fontId="7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 applyAlignment="1">
      <alignment horizontal="right" vertical="center"/>
    </xf>
    <xf numFmtId="169" fontId="25" fillId="7" borderId="10" xfId="0" applyNumberFormat="1" applyFont="1" applyFill="1" applyBorder="1" applyAlignment="1">
      <alignment horizontal="right" vertical="center"/>
    </xf>
    <xf numFmtId="169" fontId="23" fillId="7" borderId="60" xfId="53" applyNumberFormat="1" applyFont="1" applyFill="1" applyBorder="1" applyAlignment="1">
      <alignment horizontal="right" vertical="center"/>
    </xf>
    <xf numFmtId="169" fontId="23" fillId="7" borderId="10" xfId="53" applyNumberFormat="1" applyFont="1" applyFill="1" applyBorder="1" applyAlignment="1">
      <alignment horizontal="right" vertical="center"/>
    </xf>
    <xf numFmtId="169" fontId="150" fillId="7" borderId="10" xfId="0" applyNumberFormat="1" applyFont="1" applyFill="1" applyBorder="1" applyAlignment="1">
      <alignment horizontal="right" vertical="center"/>
    </xf>
    <xf numFmtId="169" fontId="146" fillId="7" borderId="10" xfId="53" applyNumberFormat="1" applyFont="1" applyFill="1" applyBorder="1"/>
    <xf numFmtId="169" fontId="147" fillId="7" borderId="10" xfId="53" applyNumberFormat="1" applyFont="1" applyFill="1" applyBorder="1" applyAlignment="1">
      <alignment horizontal="right" vertical="center"/>
    </xf>
    <xf numFmtId="169" fontId="146" fillId="7" borderId="13" xfId="53" applyNumberFormat="1" applyFont="1" applyFill="1" applyBorder="1"/>
    <xf numFmtId="169" fontId="0" fillId="7" borderId="10" xfId="0" applyNumberFormat="1" applyFill="1" applyBorder="1" applyAlignment="1">
      <alignment horizontal="right" vertical="center"/>
    </xf>
    <xf numFmtId="169" fontId="23" fillId="7" borderId="10" xfId="53" applyNumberFormat="1" applyFont="1" applyFill="1" applyBorder="1"/>
    <xf numFmtId="169" fontId="24" fillId="7" borderId="10" xfId="0" applyNumberFormat="1" applyFont="1" applyFill="1" applyBorder="1" applyAlignment="1">
      <alignment horizontal="right" vertical="center"/>
    </xf>
    <xf numFmtId="170" fontId="25" fillId="7" borderId="13" xfId="49" applyNumberFormat="1" applyFont="1" applyFill="1" applyBorder="1" applyAlignment="1">
      <alignment horizontal="right" vertical="center"/>
    </xf>
    <xf numFmtId="169" fontId="149" fillId="7" borderId="10" xfId="53" applyNumberFormat="1" applyFont="1" applyFill="1" applyBorder="1" applyAlignment="1">
      <alignment horizontal="right" vertical="center"/>
    </xf>
    <xf numFmtId="197" fontId="148" fillId="7" borderId="10" xfId="53" applyNumberFormat="1" applyFont="1" applyFill="1" applyBorder="1" applyAlignment="1">
      <alignment horizontal="right" vertical="center"/>
    </xf>
    <xf numFmtId="169" fontId="25" fillId="7" borderId="15" xfId="0" applyNumberFormat="1" applyFont="1" applyFill="1" applyBorder="1" applyAlignment="1">
      <alignment horizontal="right" vertical="center"/>
    </xf>
    <xf numFmtId="0" fontId="6" fillId="0" borderId="0" xfId="33" applyFont="1" applyFill="1"/>
    <xf numFmtId="37" fontId="25" fillId="0" borderId="10" xfId="33" applyNumberFormat="1" applyFont="1" applyFill="1" applyBorder="1" applyAlignment="1">
      <alignment horizontal="right"/>
    </xf>
    <xf numFmtId="37" fontId="25" fillId="0" borderId="10" xfId="33" applyNumberFormat="1" applyFont="1" applyFill="1" applyBorder="1"/>
    <xf numFmtId="37" fontId="25" fillId="0" borderId="10" xfId="33" applyNumberFormat="1" applyFont="1" applyFill="1" applyBorder="1" applyAlignment="1">
      <alignment horizontal="center"/>
    </xf>
    <xf numFmtId="172" fontId="25" fillId="0" borderId="10" xfId="33" applyNumberFormat="1" applyFont="1" applyFill="1" applyBorder="1" applyAlignment="1">
      <alignment horizontal="right" indent="1"/>
    </xf>
    <xf numFmtId="172" fontId="25" fillId="0" borderId="13" xfId="33" applyNumberFormat="1" applyFont="1" applyFill="1" applyBorder="1" applyAlignment="1">
      <alignment horizontal="right" indent="1"/>
    </xf>
    <xf numFmtId="172" fontId="25" fillId="0" borderId="83" xfId="33" applyNumberFormat="1" applyFont="1" applyFill="1" applyBorder="1" applyAlignment="1">
      <alignment horizontal="right" indent="1"/>
    </xf>
    <xf numFmtId="0" fontId="25" fillId="0" borderId="10" xfId="33" applyFont="1" applyFill="1" applyBorder="1" applyAlignment="1">
      <alignment horizontal="right" indent="1"/>
    </xf>
    <xf numFmtId="0" fontId="25" fillId="0" borderId="10" xfId="31" applyFont="1" applyFill="1" applyBorder="1"/>
    <xf numFmtId="184" fontId="25" fillId="0" borderId="10" xfId="587" applyNumberFormat="1" applyFont="1" applyFill="1" applyBorder="1"/>
    <xf numFmtId="172" fontId="25" fillId="0" borderId="13" xfId="31" applyNumberFormat="1" applyFont="1" applyFill="1" applyBorder="1" applyAlignment="1">
      <alignment horizontal="right" indent="1"/>
    </xf>
    <xf numFmtId="172" fontId="25" fillId="0" borderId="69" xfId="31" applyNumberFormat="1" applyFont="1" applyFill="1" applyBorder="1" applyAlignment="1">
      <alignment horizontal="right" indent="1"/>
    </xf>
    <xf numFmtId="10" fontId="25" fillId="7" borderId="10" xfId="49" applyNumberFormat="1" applyFont="1" applyFill="1" applyBorder="1" applyAlignment="1">
      <alignment horizontal="right" indent="1"/>
    </xf>
    <xf numFmtId="172" fontId="24" fillId="7" borderId="10" xfId="31" applyNumberFormat="1" applyFont="1" applyFill="1" applyBorder="1" applyAlignment="1">
      <alignment horizontal="right" indent="1"/>
    </xf>
    <xf numFmtId="3" fontId="25" fillId="7" borderId="69" xfId="587" applyNumberFormat="1" applyFont="1" applyFill="1" applyBorder="1" applyAlignment="1">
      <alignment horizontal="right" indent="1"/>
    </xf>
    <xf numFmtId="171" fontId="25" fillId="0" borderId="61" xfId="37" applyFont="1" applyFill="1" applyBorder="1" applyAlignment="1">
      <alignment vertical="center"/>
    </xf>
    <xf numFmtId="172" fontId="26" fillId="0" borderId="61" xfId="37" applyNumberFormat="1" applyFont="1" applyFill="1" applyBorder="1" applyAlignment="1">
      <alignment horizontal="right" vertical="center"/>
    </xf>
    <xf numFmtId="172" fontId="23" fillId="0" borderId="61" xfId="37" applyNumberFormat="1" applyFont="1" applyFill="1" applyBorder="1" applyAlignment="1">
      <alignment horizontal="right" vertical="center"/>
    </xf>
    <xf numFmtId="172" fontId="25" fillId="0" borderId="61" xfId="37" applyNumberFormat="1" applyFont="1" applyFill="1" applyBorder="1" applyAlignment="1">
      <alignment horizontal="right" vertical="center"/>
    </xf>
    <xf numFmtId="172" fontId="24" fillId="0" borderId="65" xfId="37" applyNumberFormat="1" applyFont="1" applyFill="1" applyBorder="1" applyAlignment="1">
      <alignment horizontal="right" vertical="center"/>
    </xf>
    <xf numFmtId="172" fontId="29" fillId="0" borderId="88" xfId="37" applyNumberFormat="1" applyFont="1" applyFill="1" applyBorder="1" applyAlignment="1">
      <alignment horizontal="right" vertical="center"/>
    </xf>
    <xf numFmtId="3" fontId="28" fillId="0" borderId="61" xfId="36" applyNumberFormat="1" applyFont="1" applyFill="1" applyBorder="1" applyAlignment="1">
      <alignment horizontal="right" vertical="center"/>
    </xf>
    <xf numFmtId="4" fontId="24" fillId="0" borderId="63" xfId="0" applyNumberFormat="1" applyFont="1" applyFill="1" applyBorder="1" applyAlignment="1">
      <alignment horizontal="right" vertical="center"/>
    </xf>
    <xf numFmtId="171" fontId="25" fillId="7" borderId="10" xfId="37" applyFont="1" applyFill="1" applyBorder="1" applyAlignment="1">
      <alignment vertical="center"/>
    </xf>
    <xf numFmtId="172" fontId="26" fillId="7" borderId="10" xfId="37" applyNumberFormat="1" applyFont="1" applyFill="1" applyBorder="1" applyAlignment="1">
      <alignment horizontal="right" vertical="center"/>
    </xf>
    <xf numFmtId="172" fontId="23" fillId="7" borderId="10" xfId="37" applyNumberFormat="1" applyFont="1" applyFill="1" applyBorder="1" applyAlignment="1">
      <alignment horizontal="right" vertical="center"/>
    </xf>
    <xf numFmtId="172" fontId="25" fillId="7" borderId="10" xfId="37" applyNumberFormat="1" applyFont="1" applyFill="1" applyBorder="1" applyAlignment="1">
      <alignment horizontal="right" vertical="center"/>
    </xf>
    <xf numFmtId="172" fontId="24" fillId="7" borderId="14" xfId="37" applyNumberFormat="1" applyFont="1" applyFill="1" applyBorder="1" applyAlignment="1">
      <alignment horizontal="right" vertical="center"/>
    </xf>
    <xf numFmtId="172" fontId="29" fillId="7" borderId="0" xfId="37" applyNumberFormat="1" applyFont="1" applyFill="1" applyAlignment="1">
      <alignment horizontal="right" vertical="center"/>
    </xf>
    <xf numFmtId="3" fontId="25" fillId="7" borderId="10" xfId="36" applyNumberFormat="1" applyFont="1" applyFill="1" applyBorder="1" applyAlignment="1">
      <alignment horizontal="right" vertical="center"/>
    </xf>
    <xf numFmtId="4" fontId="24" fillId="7" borderId="69" xfId="0" applyNumberFormat="1" applyFont="1" applyFill="1" applyBorder="1" applyAlignment="1">
      <alignment horizontal="right" vertical="center"/>
    </xf>
    <xf numFmtId="0" fontId="25" fillId="7" borderId="10" xfId="30" applyFont="1" applyFill="1" applyBorder="1" applyAlignment="1">
      <alignment horizontal="right" indent="1"/>
    </xf>
    <xf numFmtId="15" fontId="24" fillId="7" borderId="10" xfId="30" quotePrefix="1" applyNumberFormat="1" applyFont="1" applyFill="1" applyBorder="1" applyAlignment="1">
      <alignment horizontal="right" indent="1"/>
    </xf>
    <xf numFmtId="170" fontId="25" fillId="7" borderId="10" xfId="49" applyNumberFormat="1" applyFont="1" applyFill="1" applyBorder="1" applyAlignment="1">
      <alignment horizontal="right" indent="1"/>
    </xf>
    <xf numFmtId="170" fontId="24" fillId="7" borderId="10" xfId="30" applyNumberFormat="1" applyFont="1" applyFill="1" applyBorder="1" applyAlignment="1">
      <alignment horizontal="right" indent="1"/>
    </xf>
    <xf numFmtId="3" fontId="24" fillId="7" borderId="10" xfId="49" applyNumberFormat="1" applyFont="1" applyFill="1" applyBorder="1" applyAlignment="1">
      <alignment horizontal="right" indent="1"/>
    </xf>
    <xf numFmtId="3" fontId="24" fillId="7" borderId="10" xfId="30" applyNumberFormat="1" applyFont="1" applyFill="1" applyBorder="1" applyAlignment="1">
      <alignment horizontal="right" indent="1"/>
    </xf>
    <xf numFmtId="3" fontId="25" fillId="7" borderId="10" xfId="30" applyNumberFormat="1" applyFont="1" applyFill="1" applyBorder="1" applyAlignment="1">
      <alignment horizontal="right" indent="1"/>
    </xf>
    <xf numFmtId="170" fontId="24" fillId="7" borderId="10" xfId="49" applyNumberFormat="1" applyFont="1" applyFill="1" applyBorder="1" applyAlignment="1">
      <alignment horizontal="right" indent="1"/>
    </xf>
    <xf numFmtId="169" fontId="25" fillId="7" borderId="10" xfId="30" applyNumberFormat="1" applyFont="1" applyFill="1" applyBorder="1" applyAlignment="1">
      <alignment horizontal="right" indent="1"/>
    </xf>
    <xf numFmtId="169" fontId="24" fillId="7" borderId="10" xfId="30" applyNumberFormat="1" applyFont="1" applyFill="1" applyBorder="1" applyAlignment="1">
      <alignment horizontal="right" indent="1"/>
    </xf>
    <xf numFmtId="1" fontId="24" fillId="7" borderId="10" xfId="30" applyNumberFormat="1" applyFont="1" applyFill="1" applyBorder="1" applyAlignment="1">
      <alignment horizontal="right" indent="1"/>
    </xf>
    <xf numFmtId="169" fontId="24" fillId="7" borderId="14" xfId="30" applyNumberFormat="1" applyFont="1" applyFill="1" applyBorder="1" applyAlignment="1">
      <alignment horizontal="right" indent="1"/>
    </xf>
    <xf numFmtId="0" fontId="7" fillId="0" borderId="0" xfId="0" applyFont="1" applyFill="1"/>
    <xf numFmtId="3" fontId="29" fillId="0" borderId="61" xfId="30" applyNumberFormat="1" applyFont="1" applyFill="1" applyBorder="1" applyAlignment="1">
      <alignment horizontal="right" indent="1"/>
    </xf>
    <xf numFmtId="3" fontId="29" fillId="7" borderId="10" xfId="30" applyNumberFormat="1" applyFont="1" applyFill="1" applyBorder="1" applyAlignment="1">
      <alignment horizontal="right" indent="1"/>
    </xf>
    <xf numFmtId="172" fontId="26" fillId="7" borderId="83" xfId="37" applyNumberFormat="1" applyFont="1" applyFill="1" applyBorder="1" applyAlignment="1">
      <alignment horizontal="right" vertical="center"/>
    </xf>
    <xf numFmtId="172" fontId="25" fillId="7" borderId="83" xfId="37" applyNumberFormat="1" applyFont="1" applyFill="1" applyBorder="1" applyAlignment="1">
      <alignment horizontal="right" vertical="center"/>
    </xf>
    <xf numFmtId="172" fontId="23" fillId="7" borderId="83" xfId="37" applyNumberFormat="1" applyFont="1" applyFill="1" applyBorder="1" applyAlignment="1">
      <alignment horizontal="right" vertical="center"/>
    </xf>
    <xf numFmtId="172" fontId="26" fillId="9" borderId="83" xfId="37" applyNumberFormat="1" applyFont="1" applyFill="1" applyBorder="1" applyAlignment="1">
      <alignment horizontal="right" vertical="center"/>
    </xf>
    <xf numFmtId="172" fontId="24" fillId="7" borderId="89" xfId="37" applyNumberFormat="1" applyFont="1" applyFill="1" applyBorder="1" applyAlignment="1">
      <alignment horizontal="right" vertical="center"/>
    </xf>
    <xf numFmtId="197" fontId="148" fillId="0" borderId="0" xfId="53" applyNumberFormat="1" applyFont="1" applyBorder="1" applyAlignment="1">
      <alignment horizontal="right" vertical="center"/>
    </xf>
    <xf numFmtId="0" fontId="28" fillId="5" borderId="0" xfId="30" applyFont="1" applyFill="1"/>
    <xf numFmtId="171" fontId="148" fillId="8" borderId="83" xfId="39" applyFont="1" applyFill="1" applyBorder="1" applyAlignment="1">
      <alignment horizontal="center" vertical="center" wrapText="1"/>
    </xf>
    <xf numFmtId="171" fontId="148" fillId="8" borderId="0" xfId="39" applyFont="1" applyFill="1" applyAlignment="1">
      <alignment horizontal="center" vertical="center" wrapText="1"/>
    </xf>
    <xf numFmtId="171" fontId="148" fillId="8" borderId="16" xfId="39" applyFont="1" applyFill="1" applyBorder="1" applyAlignment="1">
      <alignment horizontal="center" vertical="center" wrapText="1"/>
    </xf>
    <xf numFmtId="171" fontId="148" fillId="8" borderId="74" xfId="39" applyFont="1" applyFill="1" applyBorder="1" applyAlignment="1">
      <alignment horizontal="center" vertical="center" wrapText="1"/>
    </xf>
    <xf numFmtId="171" fontId="148" fillId="8" borderId="75" xfId="39" applyFont="1" applyFill="1" applyBorder="1" applyAlignment="1">
      <alignment horizontal="center" vertical="center" wrapText="1"/>
    </xf>
    <xf numFmtId="171" fontId="148" fillId="8" borderId="76" xfId="39" applyFont="1" applyFill="1" applyBorder="1" applyAlignment="1">
      <alignment horizontal="center" vertical="center" wrapText="1"/>
    </xf>
    <xf numFmtId="0" fontId="25" fillId="5" borderId="0" xfId="33" applyFont="1" applyFill="1" applyAlignment="1">
      <alignment wrapText="1"/>
    </xf>
    <xf numFmtId="171" fontId="24" fillId="8" borderId="79" xfId="39" applyFont="1" applyFill="1" applyBorder="1" applyAlignment="1">
      <alignment horizontal="center" vertical="center"/>
    </xf>
    <xf numFmtId="171" fontId="24" fillId="8" borderId="80" xfId="39" applyFont="1" applyFill="1" applyBorder="1" applyAlignment="1">
      <alignment horizontal="center" vertical="center"/>
    </xf>
    <xf numFmtId="171" fontId="24" fillId="8" borderId="81" xfId="39" applyFont="1" applyFill="1" applyBorder="1" applyAlignment="1">
      <alignment horizontal="center" vertical="center"/>
    </xf>
    <xf numFmtId="171" fontId="24" fillId="8" borderId="74" xfId="39" applyFont="1" applyFill="1" applyBorder="1" applyAlignment="1">
      <alignment horizontal="center" vertical="center"/>
    </xf>
    <xf numFmtId="171" fontId="24" fillId="8" borderId="75" xfId="39" applyFont="1" applyFill="1" applyBorder="1" applyAlignment="1">
      <alignment horizontal="center" vertical="center"/>
    </xf>
    <xf numFmtId="171" fontId="24" fillId="8" borderId="76" xfId="39" applyFont="1" applyFill="1" applyBorder="1" applyAlignment="1">
      <alignment horizontal="center" vertical="center"/>
    </xf>
    <xf numFmtId="171" fontId="24" fillId="8" borderId="79" xfId="39" applyFont="1" applyFill="1" applyBorder="1" applyAlignment="1">
      <alignment horizontal="center" vertical="center" wrapText="1"/>
    </xf>
    <xf numFmtId="0" fontId="151" fillId="0" borderId="0" xfId="32" applyFont="1" applyAlignment="1">
      <alignment horizontal="left" vertical="center" wrapText="1"/>
    </xf>
    <xf numFmtId="0" fontId="24" fillId="7" borderId="81" xfId="3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171" fontId="148" fillId="8" borderId="79" xfId="39" applyFont="1" applyFill="1" applyBorder="1" applyAlignment="1">
      <alignment horizontal="center" vertical="center" wrapText="1"/>
    </xf>
    <xf numFmtId="171" fontId="148" fillId="8" borderId="80" xfId="39" applyFont="1" applyFill="1" applyBorder="1" applyAlignment="1">
      <alignment horizontal="center" vertical="center"/>
    </xf>
    <xf numFmtId="171" fontId="148" fillId="8" borderId="81" xfId="39" applyFont="1" applyFill="1" applyBorder="1" applyAlignment="1">
      <alignment horizontal="center" vertical="center"/>
    </xf>
    <xf numFmtId="171" fontId="148" fillId="8" borderId="74" xfId="39" applyFont="1" applyFill="1" applyBorder="1" applyAlignment="1">
      <alignment horizontal="center" vertical="center"/>
    </xf>
    <xf numFmtId="171" fontId="148" fillId="8" borderId="75" xfId="39" applyFont="1" applyFill="1" applyBorder="1" applyAlignment="1">
      <alignment horizontal="center" vertical="center"/>
    </xf>
    <xf numFmtId="171" fontId="148" fillId="8" borderId="76" xfId="39" applyFont="1" applyFill="1" applyBorder="1" applyAlignment="1">
      <alignment horizontal="center" vertical="center"/>
    </xf>
    <xf numFmtId="0" fontId="24" fillId="7" borderId="82" xfId="30" applyFont="1" applyFill="1" applyBorder="1" applyAlignment="1">
      <alignment horizontal="left" vertical="center"/>
    </xf>
    <xf numFmtId="0" fontId="24" fillId="7" borderId="16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" xfId="587" builtinId="3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a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" xfId="49" builtinId="5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egyedeves%20jelentesek\2019\Q2%202019\Hungary_KPI\DT%20EYE_IR_KPI_2019Q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egyedeves%20jelentesek\2019\Q3_2019\KPI%20Hungary\DT%20EYE_IR_KPI_2019%20m&#225;sol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_MTHU"/>
    </sheetNames>
    <sheetDataSet>
      <sheetData sheetId="0">
        <row r="8">
          <cell r="BX8">
            <v>5332289</v>
          </cell>
        </row>
        <row r="9">
          <cell r="BT9">
            <v>3658611</v>
          </cell>
          <cell r="BX9">
            <v>3658611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_MTHU"/>
    </sheetNames>
    <sheetDataSet>
      <sheetData sheetId="0">
        <row r="8">
          <cell r="BU8">
            <v>5322855</v>
          </cell>
          <cell r="BY8">
            <v>5322855</v>
          </cell>
        </row>
        <row r="9">
          <cell r="BU9">
            <v>3685615</v>
          </cell>
          <cell r="BY9">
            <v>3685615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G184"/>
  <sheetViews>
    <sheetView showGridLines="0" tabSelected="1" view="pageBreakPreview" zoomScale="90" zoomScaleNormal="100" zoomScaleSheetLayoutView="9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A2" sqref="A2"/>
    </sheetView>
  </sheetViews>
  <sheetFormatPr defaultRowHeight="12.75"/>
  <cols>
    <col min="1" max="2" width="3.5703125" style="84" customWidth="1"/>
    <col min="3" max="3" width="45" style="84" customWidth="1"/>
    <col min="4" max="11" width="12.42578125" customWidth="1"/>
    <col min="18" max="59" width="9.140625" style="55"/>
  </cols>
  <sheetData>
    <row r="1" spans="1:59" ht="12" customHeight="1">
      <c r="A1" s="367" t="s">
        <v>0</v>
      </c>
      <c r="B1" s="368"/>
      <c r="C1" s="369"/>
      <c r="D1" s="492" t="s">
        <v>213</v>
      </c>
      <c r="E1" s="493"/>
      <c r="F1" s="493"/>
      <c r="G1" s="494"/>
      <c r="H1" s="492" t="s">
        <v>210</v>
      </c>
      <c r="I1" s="493"/>
      <c r="J1" s="493"/>
      <c r="K1" s="494"/>
    </row>
    <row r="2" spans="1:59" ht="12" customHeight="1" thickBot="1">
      <c r="A2" s="354" t="s">
        <v>130</v>
      </c>
      <c r="B2" s="195"/>
      <c r="C2" s="300"/>
      <c r="D2" s="495"/>
      <c r="E2" s="496"/>
      <c r="F2" s="496"/>
      <c r="G2" s="497"/>
      <c r="H2" s="495"/>
      <c r="I2" s="496"/>
      <c r="J2" s="496"/>
      <c r="K2" s="497"/>
    </row>
    <row r="3" spans="1:59" ht="12" customHeight="1" thickBot="1">
      <c r="A3" s="355" t="s">
        <v>5</v>
      </c>
      <c r="B3" s="72"/>
      <c r="C3" s="72"/>
      <c r="D3" s="298" t="s">
        <v>110</v>
      </c>
      <c r="E3" s="328" t="s">
        <v>111</v>
      </c>
      <c r="F3" s="328" t="s">
        <v>112</v>
      </c>
      <c r="G3" s="298" t="s">
        <v>113</v>
      </c>
      <c r="H3" s="298" t="s">
        <v>110</v>
      </c>
      <c r="I3" s="328" t="s">
        <v>111</v>
      </c>
      <c r="J3" s="328" t="s">
        <v>112</v>
      </c>
      <c r="K3" s="298" t="s">
        <v>113</v>
      </c>
    </row>
    <row r="4" spans="1:59" ht="12" customHeight="1">
      <c r="A4" s="356"/>
      <c r="B4" s="73"/>
      <c r="C4" s="73"/>
      <c r="D4" s="249"/>
      <c r="E4" s="401"/>
      <c r="F4" s="401"/>
      <c r="G4" s="422"/>
      <c r="H4" s="249"/>
      <c r="I4" s="401"/>
      <c r="J4" s="401"/>
      <c r="K4" s="422"/>
    </row>
    <row r="5" spans="1:59" ht="12" customHeight="1">
      <c r="A5" s="357" t="s">
        <v>131</v>
      </c>
      <c r="B5" s="73"/>
      <c r="C5" s="73"/>
      <c r="D5" s="249"/>
      <c r="E5" s="401"/>
      <c r="F5" s="401"/>
      <c r="G5" s="422"/>
      <c r="H5" s="249"/>
      <c r="I5" s="401"/>
      <c r="J5" s="401"/>
      <c r="K5" s="422"/>
    </row>
    <row r="6" spans="1:59" ht="12" customHeight="1">
      <c r="A6" s="356"/>
      <c r="B6" s="73"/>
      <c r="C6" s="73"/>
      <c r="D6" s="249"/>
      <c r="E6" s="401"/>
      <c r="F6" s="401"/>
      <c r="G6" s="422"/>
      <c r="H6" s="249"/>
      <c r="I6" s="401"/>
      <c r="J6" s="401"/>
      <c r="K6" s="422"/>
    </row>
    <row r="7" spans="1:59" ht="12" customHeight="1">
      <c r="A7" s="356"/>
      <c r="B7" s="75" t="s">
        <v>132</v>
      </c>
      <c r="C7" s="118"/>
      <c r="D7" s="251">
        <v>32786</v>
      </c>
      <c r="E7" s="402">
        <v>33345</v>
      </c>
      <c r="F7" s="402">
        <v>34288</v>
      </c>
      <c r="G7" s="423">
        <v>33093</v>
      </c>
      <c r="H7" s="251">
        <v>32173</v>
      </c>
      <c r="I7" s="402">
        <v>32503</v>
      </c>
      <c r="J7" s="402">
        <v>32687</v>
      </c>
      <c r="K7" s="423">
        <v>31909</v>
      </c>
    </row>
    <row r="8" spans="1:59" ht="12" customHeight="1">
      <c r="A8" s="356"/>
      <c r="B8" s="75" t="s">
        <v>155</v>
      </c>
      <c r="C8" s="118"/>
      <c r="D8" s="251">
        <v>2337</v>
      </c>
      <c r="E8" s="402">
        <v>2507</v>
      </c>
      <c r="F8" s="402">
        <v>2496</v>
      </c>
      <c r="G8" s="423">
        <v>2505</v>
      </c>
      <c r="H8" s="251">
        <v>2384</v>
      </c>
      <c r="I8" s="402">
        <v>2589</v>
      </c>
      <c r="J8" s="402">
        <v>2565</v>
      </c>
      <c r="K8" s="423">
        <v>2584</v>
      </c>
    </row>
    <row r="9" spans="1:59" ht="12" customHeight="1">
      <c r="A9" s="356"/>
      <c r="B9" s="75" t="s">
        <v>6</v>
      </c>
      <c r="C9" s="118"/>
      <c r="D9" s="251">
        <v>18714</v>
      </c>
      <c r="E9" s="402">
        <v>20043</v>
      </c>
      <c r="F9" s="402">
        <v>21367</v>
      </c>
      <c r="G9" s="423">
        <v>20757</v>
      </c>
      <c r="H9" s="251">
        <v>21415</v>
      </c>
      <c r="I9" s="402">
        <v>22742</v>
      </c>
      <c r="J9" s="402">
        <v>24243</v>
      </c>
      <c r="K9" s="423">
        <v>23535</v>
      </c>
    </row>
    <row r="10" spans="1:59" ht="12" customHeight="1">
      <c r="A10" s="356"/>
      <c r="B10" s="75" t="s">
        <v>133</v>
      </c>
      <c r="C10" s="118"/>
      <c r="D10" s="251">
        <v>4549</v>
      </c>
      <c r="E10" s="402">
        <v>4766</v>
      </c>
      <c r="F10" s="402">
        <v>4906</v>
      </c>
      <c r="G10" s="423">
        <v>4954</v>
      </c>
      <c r="H10" s="251">
        <v>4814</v>
      </c>
      <c r="I10" s="402">
        <v>5001</v>
      </c>
      <c r="J10" s="402">
        <v>5131</v>
      </c>
      <c r="K10" s="423">
        <v>5311</v>
      </c>
    </row>
    <row r="11" spans="1:59" ht="12" customHeight="1">
      <c r="A11" s="356"/>
      <c r="B11" s="75" t="s">
        <v>134</v>
      </c>
      <c r="C11" s="118"/>
      <c r="D11" s="251">
        <v>17302</v>
      </c>
      <c r="E11" s="402">
        <v>19797</v>
      </c>
      <c r="F11" s="402">
        <v>23102</v>
      </c>
      <c r="G11" s="423">
        <v>27222</v>
      </c>
      <c r="H11" s="251">
        <v>21372</v>
      </c>
      <c r="I11" s="402">
        <v>18910</v>
      </c>
      <c r="J11" s="402">
        <v>21690</v>
      </c>
      <c r="K11" s="423">
        <v>28056</v>
      </c>
    </row>
    <row r="12" spans="1:59" s="168" customFormat="1" ht="12" customHeight="1">
      <c r="A12" s="73"/>
      <c r="B12" s="73" t="s">
        <v>135</v>
      </c>
      <c r="C12" s="118"/>
      <c r="D12" s="252">
        <v>2584</v>
      </c>
      <c r="E12" s="403">
        <v>2906</v>
      </c>
      <c r="F12" s="403">
        <v>3805</v>
      </c>
      <c r="G12" s="424">
        <v>3014</v>
      </c>
      <c r="H12" s="252">
        <v>2719</v>
      </c>
      <c r="I12" s="403">
        <v>3114</v>
      </c>
      <c r="J12" s="403">
        <v>3789</v>
      </c>
      <c r="K12" s="424">
        <v>3126</v>
      </c>
      <c r="L12"/>
      <c r="M12"/>
      <c r="N12"/>
      <c r="O12"/>
      <c r="P12"/>
      <c r="Q12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</row>
    <row r="13" spans="1:59" ht="3.75" customHeight="1">
      <c r="A13" s="358"/>
      <c r="B13" s="77"/>
      <c r="C13" s="78"/>
      <c r="D13" s="253"/>
      <c r="E13" s="404"/>
      <c r="F13" s="404"/>
      <c r="G13" s="428"/>
      <c r="H13" s="253"/>
      <c r="I13" s="404"/>
      <c r="J13" s="404"/>
      <c r="K13" s="428"/>
    </row>
    <row r="14" spans="1:59" s="170" customFormat="1" ht="12" customHeight="1">
      <c r="A14" s="196"/>
      <c r="B14" s="190" t="s">
        <v>157</v>
      </c>
      <c r="C14" s="82"/>
      <c r="D14" s="255">
        <f t="shared" ref="D14:J14" si="0">SUM(D7:D12)</f>
        <v>78272</v>
      </c>
      <c r="E14" s="254">
        <f t="shared" si="0"/>
        <v>83364</v>
      </c>
      <c r="F14" s="254">
        <f t="shared" si="0"/>
        <v>89964</v>
      </c>
      <c r="G14" s="255">
        <f t="shared" si="0"/>
        <v>91545</v>
      </c>
      <c r="H14" s="255">
        <f t="shared" si="0"/>
        <v>84877</v>
      </c>
      <c r="I14" s="254">
        <f t="shared" si="0"/>
        <v>84859</v>
      </c>
      <c r="J14" s="254">
        <f t="shared" si="0"/>
        <v>90105</v>
      </c>
      <c r="K14" s="254">
        <v>94521</v>
      </c>
      <c r="L14" s="169"/>
      <c r="M14" s="169"/>
      <c r="N14" s="169"/>
      <c r="O14" s="169"/>
      <c r="P14" s="169"/>
      <c r="Q14" s="169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</row>
    <row r="15" spans="1:59" ht="12" customHeight="1">
      <c r="A15" s="356"/>
      <c r="B15" s="73"/>
      <c r="C15" s="73"/>
      <c r="D15" s="256"/>
      <c r="E15" s="405"/>
      <c r="F15" s="405"/>
      <c r="G15" s="425"/>
      <c r="H15" s="256"/>
      <c r="I15" s="405"/>
      <c r="J15" s="405"/>
      <c r="K15" s="425"/>
    </row>
    <row r="16" spans="1:59" ht="12" customHeight="1">
      <c r="A16" s="356"/>
      <c r="B16" s="34" t="s">
        <v>125</v>
      </c>
      <c r="C16" s="79"/>
      <c r="D16" s="251">
        <v>11001</v>
      </c>
      <c r="E16" s="402">
        <v>11168</v>
      </c>
      <c r="F16" s="402">
        <v>10870</v>
      </c>
      <c r="G16" s="423">
        <v>9656</v>
      </c>
      <c r="H16" s="251">
        <v>10501</v>
      </c>
      <c r="I16" s="402">
        <v>10318</v>
      </c>
      <c r="J16" s="402">
        <v>10287</v>
      </c>
      <c r="K16" s="423">
        <v>9908</v>
      </c>
    </row>
    <row r="17" spans="1:59" ht="12" customHeight="1">
      <c r="A17" s="356"/>
      <c r="B17" s="34" t="s">
        <v>126</v>
      </c>
      <c r="C17" s="79"/>
      <c r="D17" s="251">
        <v>12935</v>
      </c>
      <c r="E17" s="402">
        <v>12588</v>
      </c>
      <c r="F17" s="402">
        <v>12738</v>
      </c>
      <c r="G17" s="423">
        <v>13188</v>
      </c>
      <c r="H17" s="251">
        <v>13447</v>
      </c>
      <c r="I17" s="402">
        <v>13769</v>
      </c>
      <c r="J17" s="402">
        <v>13969</v>
      </c>
      <c r="K17" s="423">
        <v>14264</v>
      </c>
    </row>
    <row r="18" spans="1:59" ht="12" customHeight="1">
      <c r="A18" s="73"/>
      <c r="B18" s="34" t="s">
        <v>7</v>
      </c>
      <c r="C18" s="122"/>
      <c r="D18" s="251">
        <v>11974</v>
      </c>
      <c r="E18" s="402">
        <v>11598</v>
      </c>
      <c r="F18" s="402">
        <v>11618</v>
      </c>
      <c r="G18" s="423">
        <v>11908</v>
      </c>
      <c r="H18" s="251">
        <v>11966</v>
      </c>
      <c r="I18" s="402">
        <v>12156</v>
      </c>
      <c r="J18" s="402">
        <v>12277</v>
      </c>
      <c r="K18" s="423">
        <v>12458</v>
      </c>
    </row>
    <row r="19" spans="1:59" ht="12" customHeight="1">
      <c r="A19" s="73"/>
      <c r="B19" s="34" t="s">
        <v>136</v>
      </c>
      <c r="C19" s="79"/>
      <c r="D19" s="251">
        <v>4114</v>
      </c>
      <c r="E19" s="402">
        <v>4067</v>
      </c>
      <c r="F19" s="402">
        <v>3700</v>
      </c>
      <c r="G19" s="423">
        <v>6251</v>
      </c>
      <c r="H19" s="251">
        <v>5718</v>
      </c>
      <c r="I19" s="402">
        <v>4910</v>
      </c>
      <c r="J19" s="402">
        <v>5069</v>
      </c>
      <c r="K19" s="423">
        <v>6452</v>
      </c>
    </row>
    <row r="20" spans="1:59" ht="12" customHeight="1">
      <c r="A20" s="73"/>
      <c r="B20" s="34" t="s">
        <v>6</v>
      </c>
      <c r="C20" s="79"/>
      <c r="D20" s="251">
        <v>2314</v>
      </c>
      <c r="E20" s="402">
        <v>2344</v>
      </c>
      <c r="F20" s="402">
        <v>2394</v>
      </c>
      <c r="G20" s="423">
        <v>2315</v>
      </c>
      <c r="H20" s="251">
        <v>2269</v>
      </c>
      <c r="I20" s="402">
        <v>2168</v>
      </c>
      <c r="J20" s="402">
        <v>2225</v>
      </c>
      <c r="K20" s="423">
        <v>2201</v>
      </c>
    </row>
    <row r="21" spans="1:59" ht="12" customHeight="1">
      <c r="A21" s="73"/>
      <c r="B21" s="84" t="s">
        <v>156</v>
      </c>
      <c r="C21" s="79"/>
      <c r="D21" s="251">
        <v>4797</v>
      </c>
      <c r="E21" s="402">
        <v>5097</v>
      </c>
      <c r="F21" s="402">
        <v>4929</v>
      </c>
      <c r="G21" s="423">
        <v>5056</v>
      </c>
      <c r="H21" s="251">
        <v>4622</v>
      </c>
      <c r="I21" s="402">
        <v>4841</v>
      </c>
      <c r="J21" s="402">
        <v>4529</v>
      </c>
      <c r="K21" s="423">
        <v>4743</v>
      </c>
    </row>
    <row r="22" spans="1:59" s="168" customFormat="1" ht="12" customHeight="1">
      <c r="A22" s="178"/>
      <c r="B22" s="237" t="s">
        <v>137</v>
      </c>
      <c r="C22" s="227"/>
      <c r="D22" s="252">
        <v>4455</v>
      </c>
      <c r="E22" s="403">
        <v>4200</v>
      </c>
      <c r="F22" s="403">
        <v>4006</v>
      </c>
      <c r="G22" s="424">
        <v>5620</v>
      </c>
      <c r="H22" s="252">
        <v>4158</v>
      </c>
      <c r="I22" s="403">
        <v>4504</v>
      </c>
      <c r="J22" s="403">
        <v>3972</v>
      </c>
      <c r="K22" s="424">
        <v>4958</v>
      </c>
      <c r="L22"/>
      <c r="M22"/>
      <c r="N22"/>
      <c r="O22"/>
      <c r="P22"/>
      <c r="Q22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</row>
    <row r="23" spans="1:59" ht="3" customHeight="1">
      <c r="A23" s="73"/>
      <c r="B23" s="73"/>
      <c r="C23" s="73"/>
      <c r="D23" s="256"/>
      <c r="E23" s="405"/>
      <c r="F23" s="405"/>
      <c r="G23" s="425"/>
      <c r="H23" s="256"/>
      <c r="I23" s="405"/>
      <c r="J23" s="405"/>
      <c r="K23" s="425"/>
    </row>
    <row r="24" spans="1:59" s="170" customFormat="1" ht="12" customHeight="1">
      <c r="A24" s="193"/>
      <c r="B24" s="193" t="s">
        <v>158</v>
      </c>
      <c r="C24" s="80"/>
      <c r="D24" s="255">
        <f t="shared" ref="D24:J24" si="1">SUM(D16:D22)</f>
        <v>51590</v>
      </c>
      <c r="E24" s="254">
        <f t="shared" si="1"/>
        <v>51062</v>
      </c>
      <c r="F24" s="254">
        <f t="shared" si="1"/>
        <v>50255</v>
      </c>
      <c r="G24" s="255">
        <f t="shared" si="1"/>
        <v>53994</v>
      </c>
      <c r="H24" s="255">
        <f t="shared" si="1"/>
        <v>52681</v>
      </c>
      <c r="I24" s="254">
        <f t="shared" si="1"/>
        <v>52666</v>
      </c>
      <c r="J24" s="254">
        <f t="shared" si="1"/>
        <v>52328</v>
      </c>
      <c r="K24" s="254">
        <v>54984</v>
      </c>
      <c r="L24" s="169"/>
      <c r="M24" s="169"/>
      <c r="N24" s="169"/>
      <c r="O24" s="169"/>
      <c r="P24" s="169"/>
      <c r="Q24" s="169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</row>
    <row r="25" spans="1:59" ht="12" customHeight="1">
      <c r="A25" s="73"/>
      <c r="B25" s="73"/>
      <c r="C25" s="73"/>
      <c r="D25" s="256"/>
      <c r="E25" s="405"/>
      <c r="F25" s="405"/>
      <c r="G25" s="425"/>
      <c r="H25" s="256"/>
      <c r="I25" s="405"/>
      <c r="J25" s="405"/>
      <c r="K25" s="425"/>
    </row>
    <row r="26" spans="1:59" s="170" customFormat="1" ht="12" customHeight="1">
      <c r="A26" s="193"/>
      <c r="B26" s="189" t="s">
        <v>138</v>
      </c>
      <c r="C26" s="82"/>
      <c r="D26" s="255">
        <v>20757</v>
      </c>
      <c r="E26" s="254">
        <v>33240</v>
      </c>
      <c r="F26" s="254">
        <v>23466</v>
      </c>
      <c r="G26" s="255">
        <v>29595</v>
      </c>
      <c r="H26" s="255">
        <v>21391</v>
      </c>
      <c r="I26" s="254">
        <v>23229</v>
      </c>
      <c r="J26" s="254">
        <v>22199</v>
      </c>
      <c r="K26" s="255">
        <v>32813</v>
      </c>
      <c r="L26" s="169"/>
      <c r="M26" s="169"/>
      <c r="N26" s="169"/>
      <c r="O26" s="169"/>
      <c r="P26" s="169"/>
      <c r="Q26" s="169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</row>
    <row r="27" spans="1:59" ht="12" customHeight="1">
      <c r="A27" s="73"/>
      <c r="B27" s="73"/>
      <c r="C27" s="79"/>
      <c r="D27" s="256"/>
      <c r="E27" s="405"/>
      <c r="F27" s="405"/>
      <c r="G27" s="425"/>
      <c r="H27" s="256"/>
      <c r="I27" s="405"/>
      <c r="J27" s="405"/>
      <c r="K27" s="425"/>
    </row>
    <row r="28" spans="1:59" s="170" customFormat="1" ht="12" customHeight="1">
      <c r="A28" s="193" t="s">
        <v>9</v>
      </c>
      <c r="B28" s="82"/>
      <c r="C28" s="83"/>
      <c r="D28" s="255">
        <f>D14+D24+D26</f>
        <v>150619</v>
      </c>
      <c r="E28" s="255">
        <f>E14+E24+E26</f>
        <v>167666</v>
      </c>
      <c r="F28" s="255">
        <f>F14+F24+F26</f>
        <v>163685</v>
      </c>
      <c r="G28" s="255">
        <f>G14+G24+G26</f>
        <v>175134</v>
      </c>
      <c r="H28" s="255">
        <f>H14+H24+H26</f>
        <v>158949</v>
      </c>
      <c r="I28" s="255">
        <v>160754</v>
      </c>
      <c r="J28" s="255">
        <v>164632</v>
      </c>
      <c r="K28" s="255">
        <v>182318</v>
      </c>
      <c r="L28" s="169"/>
      <c r="M28" s="169"/>
      <c r="N28" s="169"/>
      <c r="O28" s="169"/>
      <c r="P28" s="169"/>
      <c r="Q28" s="169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</row>
    <row r="29" spans="1:59" ht="12" customHeight="1">
      <c r="A29" s="73"/>
      <c r="B29" s="73"/>
      <c r="C29" s="79"/>
      <c r="D29" s="256"/>
      <c r="E29" s="405"/>
      <c r="F29" s="405"/>
      <c r="G29" s="425"/>
      <c r="H29" s="256"/>
      <c r="I29" s="405"/>
      <c r="J29" s="405"/>
      <c r="K29" s="425"/>
    </row>
    <row r="30" spans="1:59" ht="12" customHeight="1">
      <c r="A30" s="76"/>
      <c r="B30" s="76"/>
      <c r="C30" s="76" t="s">
        <v>139</v>
      </c>
      <c r="D30" s="251">
        <v>-4667</v>
      </c>
      <c r="E30" s="402">
        <v>-5307</v>
      </c>
      <c r="F30" s="402">
        <v>-5447</v>
      </c>
      <c r="G30" s="423">
        <v>-5220</v>
      </c>
      <c r="H30" s="251">
        <v>-4834</v>
      </c>
      <c r="I30" s="402">
        <v>-5262</v>
      </c>
      <c r="J30" s="402">
        <v>-5366</v>
      </c>
      <c r="K30" s="423">
        <v>-5284</v>
      </c>
    </row>
    <row r="31" spans="1:59" ht="12" customHeight="1">
      <c r="A31" s="76"/>
      <c r="B31" s="76"/>
      <c r="C31" s="76" t="s">
        <v>180</v>
      </c>
      <c r="D31" s="251">
        <v>-14041</v>
      </c>
      <c r="E31" s="402">
        <v>-25291</v>
      </c>
      <c r="F31" s="402">
        <v>-16298</v>
      </c>
      <c r="G31" s="423">
        <v>-20219</v>
      </c>
      <c r="H31" s="251">
        <v>-15042</v>
      </c>
      <c r="I31" s="402">
        <v>-17276</v>
      </c>
      <c r="J31" s="402">
        <v>-16194</v>
      </c>
      <c r="K31" s="423">
        <v>-23567</v>
      </c>
    </row>
    <row r="32" spans="1:59" ht="12" customHeight="1">
      <c r="A32" s="76"/>
      <c r="B32" s="76"/>
      <c r="C32" s="76" t="s">
        <v>140</v>
      </c>
      <c r="D32" s="251">
        <v>-1435</v>
      </c>
      <c r="E32" s="402">
        <v>-2286</v>
      </c>
      <c r="F32" s="402">
        <v>-2223</v>
      </c>
      <c r="G32" s="423">
        <v>-3552</v>
      </c>
      <c r="H32" s="251">
        <v>-2086</v>
      </c>
      <c r="I32" s="402">
        <v>-2462</v>
      </c>
      <c r="J32" s="402">
        <v>-1373</v>
      </c>
      <c r="K32" s="423">
        <v>-3133</v>
      </c>
    </row>
    <row r="33" spans="1:59" ht="12" customHeight="1">
      <c r="C33" s="185" t="s">
        <v>116</v>
      </c>
      <c r="D33" s="251">
        <v>-6163</v>
      </c>
      <c r="E33" s="402">
        <v>-6606</v>
      </c>
      <c r="F33" s="402">
        <v>-6383</v>
      </c>
      <c r="G33" s="423">
        <v>-6335</v>
      </c>
      <c r="H33" s="251">
        <v>-6225</v>
      </c>
      <c r="I33" s="402">
        <v>-6369</v>
      </c>
      <c r="J33" s="402">
        <v>-6150</v>
      </c>
      <c r="K33" s="423">
        <v>-6044</v>
      </c>
    </row>
    <row r="34" spans="1:59" s="168" customFormat="1" ht="12" customHeight="1">
      <c r="A34" s="76"/>
      <c r="B34" s="76"/>
      <c r="C34" s="84" t="s">
        <v>141</v>
      </c>
      <c r="D34" s="251">
        <v>-33165</v>
      </c>
      <c r="E34" s="402">
        <v>-35653</v>
      </c>
      <c r="F34" s="402">
        <v>-39726</v>
      </c>
      <c r="G34" s="423">
        <v>-46914</v>
      </c>
      <c r="H34" s="251">
        <v>-38591</v>
      </c>
      <c r="I34" s="420">
        <v>-36751</v>
      </c>
      <c r="J34" s="420">
        <v>-40176</v>
      </c>
      <c r="K34" s="250">
        <v>-50227</v>
      </c>
      <c r="L34"/>
      <c r="M34"/>
      <c r="N34"/>
      <c r="O34"/>
      <c r="P34"/>
      <c r="Q34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</row>
    <row r="35" spans="1:59" ht="12" customHeight="1">
      <c r="A35" s="85"/>
      <c r="B35" s="85" t="s">
        <v>142</v>
      </c>
      <c r="C35" s="85"/>
      <c r="D35" s="257">
        <f t="shared" ref="D35:I35" si="2">SUM(D30:D34)</f>
        <v>-59471</v>
      </c>
      <c r="E35" s="406">
        <f t="shared" si="2"/>
        <v>-75143</v>
      </c>
      <c r="F35" s="406">
        <f t="shared" si="2"/>
        <v>-70077</v>
      </c>
      <c r="G35" s="426">
        <f t="shared" si="2"/>
        <v>-82240</v>
      </c>
      <c r="H35" s="257">
        <f t="shared" si="2"/>
        <v>-66778</v>
      </c>
      <c r="I35" s="406">
        <f t="shared" si="2"/>
        <v>-68120</v>
      </c>
      <c r="J35" s="406">
        <v>-69259</v>
      </c>
      <c r="K35" s="426">
        <v>-88255</v>
      </c>
    </row>
    <row r="36" spans="1:59" ht="12" customHeight="1">
      <c r="A36" s="76"/>
      <c r="B36" s="76" t="s">
        <v>143</v>
      </c>
      <c r="C36" s="76"/>
      <c r="D36" s="251">
        <v>-19511</v>
      </c>
      <c r="E36" s="402">
        <v>-20207</v>
      </c>
      <c r="F36" s="402">
        <v>-20200</v>
      </c>
      <c r="G36" s="423">
        <v>-23050</v>
      </c>
      <c r="H36" s="251">
        <v>-22568</v>
      </c>
      <c r="I36" s="402">
        <v>-19787</v>
      </c>
      <c r="J36" s="402">
        <v>-18059</v>
      </c>
      <c r="K36" s="423">
        <v>-19778</v>
      </c>
    </row>
    <row r="37" spans="1:59" ht="12" customHeight="1">
      <c r="A37" s="76"/>
      <c r="B37" s="76" t="s">
        <v>144</v>
      </c>
      <c r="C37" s="76"/>
      <c r="D37" s="251">
        <v>-26830</v>
      </c>
      <c r="E37" s="402">
        <v>-29030</v>
      </c>
      <c r="F37" s="402">
        <v>-29934</v>
      </c>
      <c r="G37" s="423">
        <v>-29735</v>
      </c>
      <c r="H37" s="251">
        <v>-33786</v>
      </c>
      <c r="I37" s="421">
        <v>-32157</v>
      </c>
      <c r="J37" s="421">
        <v>-33783</v>
      </c>
      <c r="K37" s="423">
        <v>-37656</v>
      </c>
    </row>
    <row r="38" spans="1:59" ht="12" customHeight="1">
      <c r="A38" s="76"/>
      <c r="B38" s="76" t="s">
        <v>115</v>
      </c>
      <c r="C38" s="86"/>
      <c r="D38" s="251">
        <v>-7159</v>
      </c>
      <c r="E38" s="402">
        <v>0</v>
      </c>
      <c r="F38" s="402">
        <v>0</v>
      </c>
      <c r="G38" s="423">
        <v>0</v>
      </c>
      <c r="H38" s="251">
        <v>-7218</v>
      </c>
      <c r="I38" s="420">
        <v>0</v>
      </c>
      <c r="J38" s="420">
        <v>0</v>
      </c>
      <c r="K38" s="250">
        <v>0</v>
      </c>
    </row>
    <row r="39" spans="1:59" s="168" customFormat="1" ht="12" customHeight="1">
      <c r="A39" s="228"/>
      <c r="B39" s="228" t="s">
        <v>145</v>
      </c>
      <c r="C39" s="228"/>
      <c r="D39" s="252">
        <v>-22961</v>
      </c>
      <c r="E39" s="403">
        <v>-23167</v>
      </c>
      <c r="F39" s="403">
        <v>-21302</v>
      </c>
      <c r="G39" s="424">
        <v>-29326</v>
      </c>
      <c r="H39" s="252">
        <v>-16904</v>
      </c>
      <c r="I39" s="403">
        <v>-17648</v>
      </c>
      <c r="J39" s="403">
        <v>-19119</v>
      </c>
      <c r="K39" s="424">
        <v>-20152</v>
      </c>
      <c r="L39"/>
      <c r="M39"/>
      <c r="N39"/>
      <c r="O39"/>
      <c r="P39"/>
      <c r="Q39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</row>
    <row r="40" spans="1:59" ht="12" customHeight="1">
      <c r="A40" s="359"/>
      <c r="B40" s="76"/>
      <c r="C40" s="76"/>
      <c r="D40" s="258"/>
      <c r="E40" s="407"/>
      <c r="F40" s="407"/>
      <c r="G40" s="427"/>
      <c r="H40" s="258"/>
      <c r="I40" s="407"/>
      <c r="J40" s="407"/>
      <c r="K40" s="427"/>
    </row>
    <row r="41" spans="1:59" s="170" customFormat="1" ht="12" customHeight="1">
      <c r="A41" s="81"/>
      <c r="B41" s="189" t="s">
        <v>146</v>
      </c>
      <c r="C41" s="87"/>
      <c r="D41" s="260">
        <f t="shared" ref="D41:J41" si="3">SUM(D35:D39)</f>
        <v>-135932</v>
      </c>
      <c r="E41" s="259">
        <f t="shared" si="3"/>
        <v>-147547</v>
      </c>
      <c r="F41" s="259">
        <f t="shared" si="3"/>
        <v>-141513</v>
      </c>
      <c r="G41" s="260">
        <f t="shared" si="3"/>
        <v>-164351</v>
      </c>
      <c r="H41" s="260">
        <f t="shared" si="3"/>
        <v>-147254</v>
      </c>
      <c r="I41" s="260">
        <f t="shared" si="3"/>
        <v>-137712</v>
      </c>
      <c r="J41" s="260">
        <f t="shared" si="3"/>
        <v>-140220</v>
      </c>
      <c r="K41" s="260">
        <v>-165841</v>
      </c>
      <c r="L41" s="169"/>
      <c r="M41" s="169"/>
      <c r="N41" s="169"/>
      <c r="O41" s="169"/>
      <c r="P41" s="169"/>
      <c r="Q41" s="169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</row>
    <row r="42" spans="1:59" ht="12" customHeight="1">
      <c r="A42" s="88"/>
      <c r="B42" s="88"/>
      <c r="C42" s="76"/>
      <c r="D42" s="253"/>
      <c r="E42" s="404"/>
      <c r="F42" s="404"/>
      <c r="G42" s="428"/>
      <c r="H42" s="253"/>
      <c r="I42" s="404"/>
      <c r="J42" s="404"/>
      <c r="K42" s="428"/>
    </row>
    <row r="43" spans="1:59" s="170" customFormat="1" ht="12" customHeight="1">
      <c r="A43" s="81"/>
      <c r="B43" s="189" t="s">
        <v>147</v>
      </c>
      <c r="C43" s="87"/>
      <c r="D43" s="260">
        <v>1038</v>
      </c>
      <c r="E43" s="259">
        <v>1054</v>
      </c>
      <c r="F43" s="259">
        <v>936</v>
      </c>
      <c r="G43" s="260">
        <v>6189</v>
      </c>
      <c r="H43" s="260">
        <v>891</v>
      </c>
      <c r="I43" s="259">
        <v>1732</v>
      </c>
      <c r="J43" s="259">
        <v>1431</v>
      </c>
      <c r="K43" s="260">
        <v>3500</v>
      </c>
      <c r="L43" s="169"/>
      <c r="M43" s="169"/>
      <c r="N43" s="169"/>
      <c r="O43" s="169"/>
      <c r="P43" s="169"/>
      <c r="Q43" s="169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</row>
    <row r="44" spans="1:59" s="168" customFormat="1" ht="12" customHeight="1">
      <c r="A44" s="76"/>
      <c r="B44" s="76"/>
      <c r="C44" s="228"/>
      <c r="D44" s="258"/>
      <c r="E44" s="407"/>
      <c r="F44" s="407"/>
      <c r="G44" s="427"/>
      <c r="H44" s="258"/>
      <c r="I44" s="407"/>
      <c r="J44" s="407"/>
      <c r="K44" s="427"/>
      <c r="L44"/>
      <c r="M44"/>
      <c r="N44"/>
      <c r="O44"/>
      <c r="P44"/>
      <c r="Q44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</row>
    <row r="45" spans="1:59" s="170" customFormat="1" ht="12" customHeight="1">
      <c r="A45" s="89" t="s">
        <v>148</v>
      </c>
      <c r="B45" s="89"/>
      <c r="C45" s="87"/>
      <c r="D45" s="262">
        <f>D28+D41+D43</f>
        <v>15725</v>
      </c>
      <c r="E45" s="261">
        <f>E28+E41+E43</f>
        <v>21173</v>
      </c>
      <c r="F45" s="261">
        <f>F28+F41+F43</f>
        <v>23108</v>
      </c>
      <c r="G45" s="262">
        <f>SUM(G28+G41+G43)</f>
        <v>16972</v>
      </c>
      <c r="H45" s="262">
        <f>SUM(H28+H41+H43)</f>
        <v>12586</v>
      </c>
      <c r="I45" s="261">
        <f>SUM(I28+I41+I43)</f>
        <v>24774</v>
      </c>
      <c r="J45" s="261">
        <v>25843</v>
      </c>
      <c r="K45" s="262">
        <v>19977</v>
      </c>
      <c r="L45" s="169"/>
      <c r="M45" s="169"/>
      <c r="N45" s="169"/>
      <c r="O45" s="169"/>
      <c r="P45" s="169"/>
      <c r="Q45" s="169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</row>
    <row r="46" spans="1:59" ht="12" customHeight="1">
      <c r="A46" s="76"/>
      <c r="B46" s="76"/>
      <c r="C46" s="76"/>
      <c r="D46" s="258"/>
      <c r="E46" s="407"/>
      <c r="F46" s="407"/>
      <c r="G46" s="427"/>
      <c r="H46" s="258"/>
      <c r="I46" s="407"/>
      <c r="J46" s="407"/>
      <c r="K46" s="427"/>
    </row>
    <row r="47" spans="1:59" ht="12" customHeight="1">
      <c r="A47" s="88"/>
      <c r="B47" s="76" t="s">
        <v>10</v>
      </c>
      <c r="C47" s="34"/>
      <c r="D47" s="263">
        <v>-4311</v>
      </c>
      <c r="E47" s="408">
        <v>-2999</v>
      </c>
      <c r="F47" s="408">
        <v>-5297</v>
      </c>
      <c r="G47" s="429">
        <v>-5177</v>
      </c>
      <c r="H47" s="263">
        <v>-5625</v>
      </c>
      <c r="I47" s="408">
        <v>-6531</v>
      </c>
      <c r="J47" s="408">
        <v>-8867</v>
      </c>
      <c r="K47" s="429">
        <v>-3102</v>
      </c>
    </row>
    <row r="48" spans="1:59" ht="12" customHeight="1">
      <c r="A48" s="76"/>
      <c r="B48" s="76"/>
      <c r="C48" s="76"/>
      <c r="D48" s="264"/>
      <c r="E48" s="409"/>
      <c r="F48" s="409"/>
      <c r="G48" s="430"/>
      <c r="H48" s="264"/>
      <c r="I48" s="409"/>
      <c r="J48" s="409"/>
      <c r="K48" s="430"/>
    </row>
    <row r="49" spans="1:59" s="168" customFormat="1" ht="12" customHeight="1">
      <c r="A49" s="228"/>
      <c r="B49" s="228" t="s">
        <v>181</v>
      </c>
      <c r="C49" s="228"/>
      <c r="D49" s="265">
        <v>395</v>
      </c>
      <c r="E49" s="410">
        <v>-88</v>
      </c>
      <c r="F49" s="410">
        <v>23</v>
      </c>
      <c r="G49" s="431">
        <v>258</v>
      </c>
      <c r="H49" s="265">
        <v>100</v>
      </c>
      <c r="I49" s="410">
        <v>115</v>
      </c>
      <c r="J49" s="410">
        <v>-37</v>
      </c>
      <c r="K49" s="431">
        <v>-88</v>
      </c>
      <c r="L49"/>
      <c r="M49"/>
      <c r="N49"/>
      <c r="O49"/>
      <c r="P49"/>
      <c r="Q49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</row>
    <row r="50" spans="1:59" ht="12" customHeight="1">
      <c r="A50" s="76"/>
      <c r="B50" s="76"/>
      <c r="C50" s="76"/>
      <c r="D50" s="266"/>
      <c r="E50" s="411"/>
      <c r="F50" s="411"/>
      <c r="G50" s="432"/>
      <c r="H50" s="266"/>
      <c r="I50" s="411"/>
      <c r="J50" s="411"/>
      <c r="K50" s="432"/>
    </row>
    <row r="51" spans="1:59" s="170" customFormat="1" ht="12" customHeight="1">
      <c r="A51" s="87" t="s">
        <v>149</v>
      </c>
      <c r="B51" s="87"/>
      <c r="C51" s="87"/>
      <c r="D51" s="260">
        <f>D45+D47+D49</f>
        <v>11809</v>
      </c>
      <c r="E51" s="259">
        <f>E45+E47+E49</f>
        <v>18086</v>
      </c>
      <c r="F51" s="259">
        <f>F45+F47+F49</f>
        <v>17834</v>
      </c>
      <c r="G51" s="260">
        <f>SUM(G45+G47+G49)</f>
        <v>12053</v>
      </c>
      <c r="H51" s="260">
        <f>SUM(H45+H47+H49)</f>
        <v>7061</v>
      </c>
      <c r="I51" s="375">
        <v>18358</v>
      </c>
      <c r="J51" s="375">
        <v>16939</v>
      </c>
      <c r="K51" s="260">
        <v>16787</v>
      </c>
      <c r="L51" s="169"/>
      <c r="M51" s="169"/>
      <c r="N51" s="169"/>
      <c r="O51" s="169"/>
      <c r="P51" s="169"/>
      <c r="Q51" s="169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  <c r="AP51" s="248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</row>
    <row r="52" spans="1:59" ht="12" customHeight="1">
      <c r="A52" s="76"/>
      <c r="B52" s="76"/>
      <c r="C52" s="76"/>
      <c r="D52" s="264"/>
      <c r="E52" s="409"/>
      <c r="F52" s="409"/>
      <c r="G52" s="430"/>
      <c r="H52" s="264"/>
      <c r="I52" s="409"/>
      <c r="J52" s="409"/>
      <c r="K52" s="430"/>
    </row>
    <row r="53" spans="1:59" s="168" customFormat="1" ht="12" customHeight="1">
      <c r="A53" s="76"/>
      <c r="B53" s="76" t="s">
        <v>150</v>
      </c>
      <c r="C53" s="76"/>
      <c r="D53" s="265">
        <v>-2295</v>
      </c>
      <c r="E53" s="410">
        <v>-3368</v>
      </c>
      <c r="F53" s="410">
        <v>-3321</v>
      </c>
      <c r="G53" s="431">
        <v>-4349</v>
      </c>
      <c r="H53" s="265">
        <v>-3079</v>
      </c>
      <c r="I53" s="410">
        <v>-3857</v>
      </c>
      <c r="J53" s="410">
        <v>-3895</v>
      </c>
      <c r="K53" s="431">
        <v>-3802</v>
      </c>
      <c r="L53"/>
      <c r="M53"/>
      <c r="N53"/>
      <c r="O53"/>
      <c r="P53"/>
      <c r="Q53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</row>
    <row r="54" spans="1:59" ht="12" customHeight="1">
      <c r="A54" s="85"/>
      <c r="B54" s="85"/>
      <c r="C54" s="85"/>
      <c r="D54" s="258"/>
      <c r="E54" s="407"/>
      <c r="F54" s="407"/>
      <c r="G54" s="427"/>
      <c r="H54" s="258"/>
      <c r="I54" s="407"/>
      <c r="J54" s="407"/>
      <c r="K54" s="427"/>
    </row>
    <row r="55" spans="1:59" ht="12" customHeight="1">
      <c r="A55" s="360" t="s">
        <v>11</v>
      </c>
      <c r="B55" s="186"/>
      <c r="C55" s="186"/>
      <c r="D55" s="269">
        <v>9514</v>
      </c>
      <c r="E55" s="268">
        <v>14718</v>
      </c>
      <c r="F55" s="268">
        <v>14513</v>
      </c>
      <c r="G55" s="269">
        <v>7704</v>
      </c>
      <c r="H55" s="269">
        <v>3982</v>
      </c>
      <c r="I55" s="376">
        <v>14501</v>
      </c>
      <c r="J55" s="376">
        <v>13044</v>
      </c>
      <c r="K55" s="269">
        <v>12985</v>
      </c>
    </row>
    <row r="56" spans="1:59" ht="12" customHeight="1">
      <c r="A56" s="76"/>
      <c r="B56" s="76"/>
      <c r="C56" s="76"/>
      <c r="D56" s="253"/>
      <c r="E56" s="404"/>
      <c r="F56" s="404"/>
      <c r="G56" s="428"/>
      <c r="H56" s="253"/>
      <c r="I56" s="404"/>
      <c r="J56" s="404"/>
      <c r="K56" s="428"/>
    </row>
    <row r="57" spans="1:59" ht="12" customHeight="1">
      <c r="A57" s="171" t="s">
        <v>165</v>
      </c>
      <c r="B57" s="76"/>
      <c r="C57" s="76"/>
      <c r="D57" s="267">
        <v>670</v>
      </c>
      <c r="E57" s="412">
        <v>4166</v>
      </c>
      <c r="F57" s="412">
        <v>-1041</v>
      </c>
      <c r="G57" s="433">
        <v>-626</v>
      </c>
      <c r="H57" s="267">
        <v>-381</v>
      </c>
      <c r="I57" s="412">
        <v>641</v>
      </c>
      <c r="J57" s="412">
        <v>3117</v>
      </c>
      <c r="K57" s="433">
        <v>-1084</v>
      </c>
    </row>
    <row r="58" spans="1:59" ht="12" customHeight="1">
      <c r="A58" s="171" t="s">
        <v>166</v>
      </c>
      <c r="B58" s="76"/>
      <c r="C58" s="76"/>
      <c r="D58" s="267">
        <v>75</v>
      </c>
      <c r="E58" s="412">
        <v>166</v>
      </c>
      <c r="F58" s="412">
        <v>-8</v>
      </c>
      <c r="G58" s="433">
        <v>-14</v>
      </c>
      <c r="H58" s="267">
        <v>59</v>
      </c>
      <c r="I58" s="412">
        <v>-31</v>
      </c>
      <c r="J58" s="412">
        <v>24</v>
      </c>
      <c r="K58" s="433">
        <v>85</v>
      </c>
    </row>
    <row r="59" spans="1:59" s="173" customFormat="1" ht="12" customHeight="1">
      <c r="A59" s="378" t="s">
        <v>167</v>
      </c>
      <c r="B59" s="379"/>
      <c r="C59" s="379"/>
      <c r="D59" s="376">
        <f>SUM(D57:D58)</f>
        <v>745</v>
      </c>
      <c r="E59" s="376">
        <f>SUM(E57:E58)</f>
        <v>4332</v>
      </c>
      <c r="F59" s="376">
        <f>SUM(F57:F58)</f>
        <v>-1049</v>
      </c>
      <c r="G59" s="376">
        <f>SUM(G57:G58)</f>
        <v>-640</v>
      </c>
      <c r="H59" s="376">
        <f>SUM(H57:H58)</f>
        <v>-322</v>
      </c>
      <c r="I59" s="376">
        <v>610</v>
      </c>
      <c r="J59" s="376">
        <v>3141</v>
      </c>
      <c r="K59" s="380">
        <v>-999</v>
      </c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</row>
    <row r="60" spans="1:59" ht="12" customHeight="1">
      <c r="A60" s="172"/>
      <c r="B60" s="76"/>
      <c r="C60" s="76"/>
      <c r="D60" s="253"/>
      <c r="E60" s="404"/>
      <c r="F60" s="404"/>
      <c r="G60" s="428"/>
      <c r="H60" s="253"/>
      <c r="I60" s="404"/>
      <c r="J60" s="404"/>
      <c r="K60" s="428"/>
    </row>
    <row r="61" spans="1:59" ht="12" customHeight="1">
      <c r="A61" s="180" t="s">
        <v>168</v>
      </c>
      <c r="B61" s="181"/>
      <c r="C61" s="181"/>
      <c r="D61" s="269">
        <v>10259</v>
      </c>
      <c r="E61" s="268">
        <v>19050</v>
      </c>
      <c r="F61" s="268">
        <v>13464</v>
      </c>
      <c r="G61" s="269">
        <v>7064</v>
      </c>
      <c r="H61" s="269">
        <f>SUM(H55+H59)</f>
        <v>3660</v>
      </c>
      <c r="I61" s="268">
        <v>15111</v>
      </c>
      <c r="J61" s="268">
        <v>16185</v>
      </c>
      <c r="K61" s="269">
        <v>11986</v>
      </c>
    </row>
    <row r="62" spans="1:59" ht="12" customHeight="1">
      <c r="A62" s="76"/>
      <c r="B62" s="76"/>
      <c r="C62" s="76"/>
      <c r="D62" s="253"/>
      <c r="E62" s="404"/>
      <c r="F62" s="404"/>
      <c r="G62" s="428"/>
      <c r="H62" s="253"/>
      <c r="I62" s="404"/>
      <c r="J62" s="404"/>
      <c r="K62" s="428"/>
    </row>
    <row r="63" spans="1:59" s="169" customFormat="1" ht="12" customHeight="1">
      <c r="A63" s="361" t="s">
        <v>169</v>
      </c>
      <c r="B63" s="124"/>
      <c r="C63" s="124"/>
      <c r="D63" s="270"/>
      <c r="E63" s="413"/>
      <c r="F63" s="413"/>
      <c r="G63" s="434"/>
      <c r="H63" s="270"/>
      <c r="I63" s="413"/>
      <c r="J63" s="413"/>
      <c r="K63" s="434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8"/>
      <c r="AY63" s="248"/>
      <c r="AZ63" s="248"/>
      <c r="BA63" s="248"/>
      <c r="BB63" s="248"/>
      <c r="BC63" s="248"/>
      <c r="BD63" s="248"/>
      <c r="BE63" s="248"/>
      <c r="BF63" s="248"/>
      <c r="BG63" s="248"/>
    </row>
    <row r="64" spans="1:59" s="169" customFormat="1" ht="12" customHeight="1">
      <c r="A64" s="123" t="s">
        <v>151</v>
      </c>
      <c r="B64" s="123"/>
      <c r="C64" s="123"/>
      <c r="D64" s="256">
        <v>8704</v>
      </c>
      <c r="E64" s="405">
        <v>13744</v>
      </c>
      <c r="F64" s="405">
        <v>13405</v>
      </c>
      <c r="G64" s="425">
        <v>7465</v>
      </c>
      <c r="H64" s="256">
        <v>3101</v>
      </c>
      <c r="I64" s="405">
        <v>13389</v>
      </c>
      <c r="J64" s="405">
        <v>11831</v>
      </c>
      <c r="K64" s="425">
        <v>12836</v>
      </c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8"/>
      <c r="AO64" s="248"/>
      <c r="AP64" s="248"/>
      <c r="AQ64" s="248"/>
      <c r="AR64" s="248"/>
      <c r="AS64" s="248"/>
      <c r="AT64" s="248"/>
      <c r="AU64" s="248"/>
      <c r="AV64" s="248"/>
      <c r="AW64" s="248"/>
      <c r="AX64" s="248"/>
      <c r="AY64" s="248"/>
      <c r="AZ64" s="248"/>
      <c r="BA64" s="248"/>
      <c r="BB64" s="248"/>
      <c r="BC64" s="248"/>
      <c r="BD64" s="248"/>
      <c r="BE64" s="248"/>
      <c r="BF64" s="248"/>
      <c r="BG64" s="248"/>
    </row>
    <row r="65" spans="1:59" s="169" customFormat="1" ht="12" customHeight="1">
      <c r="A65" s="184" t="s">
        <v>12</v>
      </c>
      <c r="B65" s="184"/>
      <c r="C65" s="123"/>
      <c r="D65" s="267">
        <v>810</v>
      </c>
      <c r="E65" s="414">
        <v>974</v>
      </c>
      <c r="F65" s="414">
        <v>1108</v>
      </c>
      <c r="G65" s="433">
        <v>239</v>
      </c>
      <c r="H65" s="267">
        <v>881</v>
      </c>
      <c r="I65" s="414">
        <v>1112</v>
      </c>
      <c r="J65" s="414">
        <v>1213</v>
      </c>
      <c r="K65" s="433">
        <v>149</v>
      </c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</row>
    <row r="66" spans="1:59" s="169" customFormat="1" ht="12" customHeight="1" thickBot="1">
      <c r="A66" s="362"/>
      <c r="B66" s="187"/>
      <c r="C66" s="187"/>
      <c r="D66" s="272">
        <f t="shared" ref="D66:J66" si="4">SUM(D64,D65)</f>
        <v>9514</v>
      </c>
      <c r="E66" s="271">
        <f t="shared" si="4"/>
        <v>14718</v>
      </c>
      <c r="F66" s="271">
        <f t="shared" si="4"/>
        <v>14513</v>
      </c>
      <c r="G66" s="272">
        <f t="shared" si="4"/>
        <v>7704</v>
      </c>
      <c r="H66" s="272">
        <f t="shared" si="4"/>
        <v>3982</v>
      </c>
      <c r="I66" s="272">
        <f t="shared" si="4"/>
        <v>14501</v>
      </c>
      <c r="J66" s="272">
        <f t="shared" si="4"/>
        <v>13044</v>
      </c>
      <c r="K66" s="272">
        <v>12985</v>
      </c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  <c r="BE66" s="248"/>
      <c r="BF66" s="248"/>
      <c r="BG66" s="248"/>
    </row>
    <row r="67" spans="1:59" s="169" customFormat="1" ht="12" customHeight="1" thickTop="1">
      <c r="A67" s="79"/>
      <c r="B67" s="73"/>
      <c r="C67" s="73"/>
      <c r="D67" s="256"/>
      <c r="E67" s="415"/>
      <c r="F67" s="415"/>
      <c r="G67" s="425"/>
      <c r="H67" s="256"/>
      <c r="I67" s="415"/>
      <c r="J67" s="415"/>
      <c r="K67" s="425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</row>
    <row r="68" spans="1:59" s="169" customFormat="1" ht="12" customHeight="1">
      <c r="A68" s="363" t="s">
        <v>13</v>
      </c>
      <c r="B68" s="81"/>
      <c r="C68" s="80"/>
      <c r="D68" s="274">
        <f>D28+D35+D36+D38+D39+D43</f>
        <v>42555</v>
      </c>
      <c r="E68" s="273">
        <f>E28+E35+E36+E38+E39+E43</f>
        <v>50203</v>
      </c>
      <c r="F68" s="273">
        <f>F28+F35+F36+F38+F39+F43</f>
        <v>53042</v>
      </c>
      <c r="G68" s="274">
        <f>SUM(G28+G35+G36+G38+G39+G43)</f>
        <v>46707</v>
      </c>
      <c r="H68" s="274">
        <f>SUM(H28+H35+H36+H38+H39+H43)</f>
        <v>46372</v>
      </c>
      <c r="I68" s="273">
        <v>56931</v>
      </c>
      <c r="J68" s="273">
        <v>59626</v>
      </c>
      <c r="K68" s="274">
        <v>57633</v>
      </c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248"/>
      <c r="AO68" s="248"/>
      <c r="AP68" s="248"/>
      <c r="AQ68" s="248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  <c r="BE68" s="248"/>
      <c r="BF68" s="248"/>
      <c r="BG68" s="248"/>
    </row>
    <row r="69" spans="1:59" s="169" customFormat="1" ht="12" customHeight="1">
      <c r="A69" s="370" t="s">
        <v>202</v>
      </c>
      <c r="B69" s="237"/>
      <c r="C69" s="178"/>
      <c r="D69" s="275">
        <f t="shared" ref="D69:J69" si="5">D68/D28</f>
        <v>0.28253407604618275</v>
      </c>
      <c r="E69" s="416">
        <f t="shared" si="5"/>
        <v>0.29942266172032495</v>
      </c>
      <c r="F69" s="416">
        <f t="shared" si="5"/>
        <v>0.32404924092005988</v>
      </c>
      <c r="G69" s="435">
        <f t="shared" si="5"/>
        <v>0.26669293226900542</v>
      </c>
      <c r="H69" s="275">
        <f t="shared" si="5"/>
        <v>0.29174137616468176</v>
      </c>
      <c r="I69" s="275">
        <f t="shared" si="5"/>
        <v>0.35414981897806586</v>
      </c>
      <c r="J69" s="275">
        <f t="shared" si="5"/>
        <v>0.36217746246173282</v>
      </c>
      <c r="K69" s="435">
        <v>0.31611250671902941</v>
      </c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248"/>
      <c r="AP69" s="248"/>
      <c r="AQ69" s="248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48"/>
    </row>
    <row r="70" spans="1:59" s="169" customFormat="1" ht="12" customHeight="1">
      <c r="A70"/>
      <c r="B70"/>
      <c r="C70"/>
      <c r="D70" s="239"/>
      <c r="E70" s="239"/>
      <c r="F70" s="239"/>
      <c r="G70" s="438"/>
      <c r="H70" s="239"/>
      <c r="I70" s="239"/>
      <c r="J70" s="239"/>
      <c r="K70" s="43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48"/>
    </row>
    <row r="71" spans="1:59" s="169" customFormat="1" ht="12" customHeight="1">
      <c r="A71" s="364" t="s">
        <v>0</v>
      </c>
      <c r="B71" s="247"/>
      <c r="C71" s="126"/>
      <c r="D71" s="191" t="s">
        <v>194</v>
      </c>
      <c r="E71" s="191" t="s">
        <v>195</v>
      </c>
      <c r="F71" s="191" t="s">
        <v>196</v>
      </c>
      <c r="G71" s="191" t="s">
        <v>197</v>
      </c>
      <c r="H71" s="191" t="s">
        <v>208</v>
      </c>
      <c r="I71" s="191" t="s">
        <v>224</v>
      </c>
      <c r="J71" s="191" t="s">
        <v>225</v>
      </c>
      <c r="K71" s="191" t="s">
        <v>226</v>
      </c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8"/>
      <c r="AO71" s="248"/>
      <c r="AP71" s="248"/>
      <c r="AQ71" s="248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  <c r="BE71" s="248"/>
      <c r="BF71" s="248"/>
      <c r="BG71" s="248"/>
    </row>
    <row r="72" spans="1:59" s="169" customFormat="1" ht="12" customHeight="1">
      <c r="A72" s="365" t="s">
        <v>171</v>
      </c>
      <c r="B72" s="174"/>
      <c r="C72" s="72"/>
      <c r="D72" s="192" t="s">
        <v>211</v>
      </c>
      <c r="E72" s="192" t="s">
        <v>211</v>
      </c>
      <c r="F72" s="192" t="s">
        <v>211</v>
      </c>
      <c r="G72" s="192" t="s">
        <v>211</v>
      </c>
      <c r="H72" s="192" t="s">
        <v>212</v>
      </c>
      <c r="I72" s="192" t="s">
        <v>212</v>
      </c>
      <c r="J72" s="192" t="s">
        <v>212</v>
      </c>
      <c r="K72" s="192" t="s">
        <v>212</v>
      </c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BE72" s="248"/>
      <c r="BF72" s="248"/>
      <c r="BG72" s="248"/>
    </row>
    <row r="73" spans="1:59" s="169" customFormat="1" ht="12" customHeight="1">
      <c r="A73" s="366" t="s">
        <v>172</v>
      </c>
      <c r="B73" s="179"/>
      <c r="C73" s="188"/>
      <c r="D73" s="277"/>
      <c r="E73" s="276"/>
      <c r="F73" s="276"/>
      <c r="G73" s="277"/>
      <c r="H73" s="277"/>
      <c r="I73" s="277"/>
      <c r="J73" s="277"/>
      <c r="K73" s="277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  <c r="AP73" s="248"/>
      <c r="AQ73" s="248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BE73" s="248"/>
      <c r="BF73" s="248"/>
      <c r="BG73" s="248"/>
    </row>
    <row r="74" spans="1:59" s="169" customFormat="1" ht="12" customHeight="1">
      <c r="D74" s="278"/>
      <c r="E74" s="407"/>
      <c r="F74" s="407"/>
      <c r="G74" s="427"/>
      <c r="H74" s="278"/>
      <c r="I74" s="407"/>
      <c r="J74" s="407"/>
      <c r="K74" s="427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</row>
    <row r="75" spans="1:59" s="169" customFormat="1" ht="12" customHeight="1">
      <c r="A75" s="194" t="s">
        <v>173</v>
      </c>
      <c r="B75" s="183"/>
      <c r="C75" s="84"/>
      <c r="D75" s="278"/>
      <c r="E75" s="407"/>
      <c r="F75" s="407"/>
      <c r="G75" s="427"/>
      <c r="H75" s="278"/>
      <c r="I75" s="407"/>
      <c r="J75" s="407"/>
      <c r="K75" s="427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  <c r="AP75" s="248"/>
      <c r="AQ75" s="248"/>
      <c r="AR75" s="248"/>
      <c r="AS75" s="248"/>
      <c r="AT75" s="248"/>
      <c r="AU75" s="248"/>
      <c r="AV75" s="248"/>
      <c r="AW75" s="248"/>
      <c r="AX75" s="248"/>
      <c r="AY75" s="248"/>
      <c r="AZ75" s="248"/>
      <c r="BA75" s="248"/>
      <c r="BB75" s="248"/>
      <c r="BC75" s="248"/>
      <c r="BD75" s="248"/>
      <c r="BE75" s="248"/>
      <c r="BF75" s="248"/>
      <c r="BG75" s="248"/>
    </row>
    <row r="76" spans="1:59" s="169" customFormat="1" ht="12" customHeight="1">
      <c r="A76" s="171" t="s">
        <v>170</v>
      </c>
      <c r="B76" s="184"/>
      <c r="C76" s="175"/>
      <c r="D76" s="278">
        <v>9149</v>
      </c>
      <c r="E76" s="417">
        <v>16463</v>
      </c>
      <c r="F76" s="417">
        <v>12774</v>
      </c>
      <c r="G76" s="427">
        <v>7077</v>
      </c>
      <c r="H76" s="278">
        <v>2889</v>
      </c>
      <c r="I76" s="417">
        <v>13783</v>
      </c>
      <c r="J76" s="417">
        <v>13671</v>
      </c>
      <c r="K76" s="427">
        <v>12211</v>
      </c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  <c r="BE76" s="248"/>
      <c r="BF76" s="248"/>
      <c r="BG76" s="248"/>
    </row>
    <row r="77" spans="1:59" s="168" customFormat="1" ht="12" customHeight="1">
      <c r="A77" s="171" t="s">
        <v>12</v>
      </c>
      <c r="B77" s="184"/>
      <c r="C77" s="84"/>
      <c r="D77" s="279">
        <v>1110</v>
      </c>
      <c r="E77" s="414">
        <v>2587</v>
      </c>
      <c r="F77" s="414">
        <v>690</v>
      </c>
      <c r="G77" s="433">
        <v>-13</v>
      </c>
      <c r="H77" s="279">
        <v>771</v>
      </c>
      <c r="I77" s="414">
        <v>1328</v>
      </c>
      <c r="J77" s="414">
        <v>2514</v>
      </c>
      <c r="K77" s="433">
        <v>-225</v>
      </c>
      <c r="L77"/>
      <c r="M77"/>
      <c r="N77"/>
      <c r="O77"/>
      <c r="P77"/>
      <c r="Q77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</row>
    <row r="78" spans="1:59" ht="12" customHeight="1">
      <c r="A78" s="177"/>
      <c r="B78" s="177"/>
      <c r="C78" s="177"/>
      <c r="D78" s="281">
        <f>D76+D77</f>
        <v>10259</v>
      </c>
      <c r="E78" s="280">
        <f>E76+E77</f>
        <v>19050</v>
      </c>
      <c r="F78" s="280">
        <f>F76+F77</f>
        <v>13464</v>
      </c>
      <c r="G78" s="281">
        <f>SUM(G76+G77)</f>
        <v>7064</v>
      </c>
      <c r="H78" s="281">
        <f>SUM(H76+H77)</f>
        <v>3660</v>
      </c>
      <c r="I78" s="281">
        <v>15111</v>
      </c>
      <c r="J78" s="281">
        <v>16185</v>
      </c>
      <c r="K78" s="281">
        <v>11986</v>
      </c>
    </row>
    <row r="79" spans="1:59" ht="12" customHeight="1">
      <c r="D79" s="282"/>
      <c r="E79" s="418"/>
      <c r="F79" s="418"/>
      <c r="G79" s="436"/>
      <c r="H79" s="282"/>
      <c r="I79" s="418"/>
      <c r="J79" s="418"/>
      <c r="K79" s="436"/>
    </row>
    <row r="80" spans="1:59" s="169" customFormat="1" ht="12" customHeight="1">
      <c r="A80" s="377" t="s">
        <v>174</v>
      </c>
      <c r="B80" s="182"/>
      <c r="C80" s="84"/>
      <c r="D80" s="283">
        <v>8.39</v>
      </c>
      <c r="E80" s="419">
        <v>13.259999999999998</v>
      </c>
      <c r="F80" s="419">
        <v>12.96</v>
      </c>
      <c r="G80" s="437">
        <v>7.23</v>
      </c>
      <c r="H80" s="283">
        <v>3</v>
      </c>
      <c r="I80" s="419">
        <v>12.95</v>
      </c>
      <c r="J80" s="419">
        <v>11.440000000000001</v>
      </c>
      <c r="K80" s="437">
        <v>12.42</v>
      </c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  <c r="BE80" s="248"/>
      <c r="BF80" s="248"/>
      <c r="BG80" s="248"/>
    </row>
    <row r="81" spans="1:11">
      <c r="A81" s="377" t="s">
        <v>175</v>
      </c>
      <c r="B81" s="182"/>
      <c r="D81" s="283">
        <v>8.39</v>
      </c>
      <c r="E81" s="419">
        <v>13.259999999999998</v>
      </c>
      <c r="F81" s="419">
        <v>12.96</v>
      </c>
      <c r="G81" s="437">
        <v>6.98</v>
      </c>
      <c r="H81" s="283">
        <v>2.98</v>
      </c>
      <c r="I81" s="419">
        <v>12.9</v>
      </c>
      <c r="J81" s="419">
        <v>11.28</v>
      </c>
      <c r="K81" s="437">
        <v>12.42</v>
      </c>
    </row>
    <row r="82" spans="1:11">
      <c r="D82" s="176"/>
      <c r="E82" s="176"/>
      <c r="F82" s="176"/>
      <c r="G82" s="176"/>
      <c r="H82" s="176"/>
      <c r="I82" s="176"/>
      <c r="J82" s="176"/>
      <c r="K82" s="490"/>
    </row>
    <row r="83" spans="1:11">
      <c r="D83" s="173"/>
      <c r="E83" s="173"/>
      <c r="F83" s="173"/>
      <c r="G83" s="173"/>
      <c r="H83" s="173"/>
      <c r="I83" s="173"/>
      <c r="J83" s="173"/>
      <c r="K83" s="176"/>
    </row>
    <row r="84" spans="1:11">
      <c r="D84" s="303"/>
      <c r="E84" s="173"/>
      <c r="F84" s="303"/>
      <c r="G84" s="173"/>
      <c r="H84" s="173"/>
      <c r="I84" s="173"/>
      <c r="J84" s="303"/>
      <c r="K84" s="173"/>
    </row>
    <row r="85" spans="1:11">
      <c r="D85" s="303"/>
      <c r="E85" s="173"/>
      <c r="F85" s="303"/>
      <c r="G85" s="173"/>
      <c r="H85" s="173"/>
      <c r="I85" s="173"/>
      <c r="J85" s="303"/>
      <c r="K85" s="173"/>
    </row>
    <row r="86" spans="1:11">
      <c r="D86" s="303"/>
      <c r="E86" s="173"/>
      <c r="F86" s="303"/>
      <c r="G86" s="173"/>
      <c r="H86" s="173"/>
      <c r="I86" s="173"/>
      <c r="J86" s="303"/>
      <c r="K86" s="173"/>
    </row>
    <row r="87" spans="1:11">
      <c r="D87" s="302"/>
      <c r="E87" s="173"/>
      <c r="F87" s="302"/>
      <c r="G87" s="173"/>
      <c r="H87" s="173"/>
      <c r="I87" s="173"/>
      <c r="J87" s="302"/>
      <c r="K87" s="173"/>
    </row>
    <row r="88" spans="1:11">
      <c r="D88" s="302"/>
      <c r="E88" s="173"/>
      <c r="F88" s="302"/>
      <c r="G88" s="173"/>
      <c r="H88" s="173"/>
      <c r="I88" s="173"/>
      <c r="J88" s="302"/>
      <c r="K88" s="173"/>
    </row>
    <row r="89" spans="1:11">
      <c r="D89" s="302"/>
      <c r="E89" s="173"/>
      <c r="F89" s="302"/>
      <c r="G89" s="173"/>
      <c r="H89" s="173"/>
      <c r="I89" s="173"/>
      <c r="J89" s="302"/>
      <c r="K89" s="173"/>
    </row>
    <row r="90" spans="1:11">
      <c r="D90" s="302"/>
      <c r="E90" s="173"/>
      <c r="F90" s="302"/>
      <c r="G90" s="173"/>
      <c r="H90" s="173"/>
      <c r="I90" s="173"/>
      <c r="J90" s="302"/>
      <c r="K90" s="173"/>
    </row>
    <row r="91" spans="1:11">
      <c r="D91" s="302"/>
      <c r="E91" s="173"/>
      <c r="F91" s="302"/>
      <c r="G91" s="173"/>
      <c r="H91" s="173"/>
      <c r="I91" s="173"/>
      <c r="J91" s="302"/>
      <c r="K91" s="173"/>
    </row>
    <row r="92" spans="1:11">
      <c r="D92" s="302"/>
      <c r="E92" s="173"/>
      <c r="F92" s="302"/>
      <c r="G92" s="173"/>
      <c r="H92" s="173"/>
      <c r="I92" s="173"/>
      <c r="J92" s="302"/>
      <c r="K92" s="173"/>
    </row>
    <row r="93" spans="1:11">
      <c r="D93" s="306"/>
      <c r="E93" s="173"/>
      <c r="F93" s="306"/>
      <c r="G93" s="173"/>
      <c r="H93" s="173"/>
      <c r="I93" s="173"/>
      <c r="J93" s="306"/>
      <c r="K93" s="173"/>
    </row>
    <row r="94" spans="1:11">
      <c r="D94" s="305"/>
      <c r="E94" s="173"/>
      <c r="F94" s="305"/>
      <c r="G94" s="173"/>
      <c r="H94" s="173"/>
      <c r="I94" s="173"/>
      <c r="J94" s="305"/>
      <c r="K94" s="173"/>
    </row>
    <row r="95" spans="1:11">
      <c r="D95" s="304"/>
      <c r="F95" s="304"/>
      <c r="J95" s="304"/>
      <c r="K95" s="173"/>
    </row>
    <row r="96" spans="1:11">
      <c r="D96" s="302"/>
      <c r="F96" s="302"/>
      <c r="J96" s="302"/>
    </row>
    <row r="97" spans="4:10">
      <c r="D97" s="302"/>
      <c r="F97" s="302"/>
      <c r="J97" s="302"/>
    </row>
    <row r="98" spans="4:10">
      <c r="D98" s="302"/>
      <c r="F98" s="302"/>
      <c r="J98" s="302"/>
    </row>
    <row r="99" spans="4:10">
      <c r="D99" s="302"/>
      <c r="F99" s="302"/>
      <c r="J99" s="302"/>
    </row>
    <row r="100" spans="4:10">
      <c r="D100" s="302"/>
      <c r="F100" s="302"/>
      <c r="J100" s="302"/>
    </row>
    <row r="101" spans="4:10">
      <c r="D101" s="302"/>
      <c r="F101" s="302"/>
      <c r="J101" s="302"/>
    </row>
    <row r="102" spans="4:10">
      <c r="D102" s="302"/>
      <c r="F102" s="302"/>
      <c r="J102" s="302"/>
    </row>
    <row r="103" spans="4:10">
      <c r="D103" s="304"/>
      <c r="F103" s="304"/>
      <c r="J103" s="304"/>
    </row>
    <row r="104" spans="4:10">
      <c r="D104" s="305"/>
      <c r="F104" s="305"/>
      <c r="J104" s="305"/>
    </row>
    <row r="105" spans="4:10">
      <c r="D105" s="304"/>
      <c r="F105" s="304"/>
      <c r="J105" s="304"/>
    </row>
    <row r="106" spans="4:10">
      <c r="D106" s="305"/>
      <c r="F106" s="305"/>
      <c r="J106" s="305"/>
    </row>
    <row r="107" spans="4:10">
      <c r="D107" s="304"/>
      <c r="F107" s="304"/>
      <c r="J107" s="304"/>
    </row>
    <row r="108" spans="4:10">
      <c r="D108" s="305"/>
      <c r="F108" s="305"/>
    </row>
    <row r="109" spans="4:10">
      <c r="D109" s="304"/>
      <c r="F109" s="304"/>
    </row>
    <row r="110" spans="4:10">
      <c r="D110" s="305"/>
      <c r="F110" s="305"/>
    </row>
    <row r="111" spans="4:10">
      <c r="D111" s="304"/>
      <c r="F111" s="304"/>
    </row>
    <row r="112" spans="4:10">
      <c r="D112" s="302"/>
      <c r="F112" s="302"/>
    </row>
    <row r="113" spans="4:6">
      <c r="D113" s="302"/>
      <c r="F113" s="302"/>
    </row>
    <row r="114" spans="4:6">
      <c r="D114" s="302"/>
      <c r="F114" s="302"/>
    </row>
    <row r="115" spans="4:6">
      <c r="D115" s="302"/>
      <c r="F115" s="302"/>
    </row>
    <row r="116" spans="4:6">
      <c r="D116" s="302"/>
      <c r="F116" s="302"/>
    </row>
    <row r="117" spans="4:6">
      <c r="D117" s="302"/>
      <c r="F117" s="302"/>
    </row>
    <row r="118" spans="4:6">
      <c r="D118" s="176"/>
      <c r="F118" s="176"/>
    </row>
    <row r="119" spans="4:6">
      <c r="D119" s="302"/>
      <c r="F119" s="302"/>
    </row>
    <row r="120" spans="4:6">
      <c r="D120" s="302"/>
      <c r="F120" s="302"/>
    </row>
    <row r="121" spans="4:6">
      <c r="D121" s="302"/>
      <c r="F121" s="302"/>
    </row>
    <row r="122" spans="4:6">
      <c r="D122" s="302"/>
      <c r="F122" s="302"/>
    </row>
    <row r="123" spans="4:6">
      <c r="D123" s="176"/>
      <c r="F123" s="176"/>
    </row>
    <row r="124" spans="4:6">
      <c r="D124" s="307"/>
      <c r="F124" s="307"/>
    </row>
    <row r="125" spans="4:6">
      <c r="D125" s="306"/>
      <c r="F125" s="306"/>
    </row>
    <row r="126" spans="4:6">
      <c r="D126" s="307"/>
      <c r="F126" s="307"/>
    </row>
    <row r="127" spans="4:6">
      <c r="D127" s="176"/>
      <c r="F127" s="176"/>
    </row>
    <row r="128" spans="4:6">
      <c r="D128" s="307"/>
      <c r="F128" s="307"/>
    </row>
    <row r="129" spans="4:6">
      <c r="D129" s="176"/>
      <c r="F129" s="176"/>
    </row>
    <row r="130" spans="4:6">
      <c r="D130" s="308"/>
      <c r="F130" s="308"/>
    </row>
    <row r="131" spans="4:6">
      <c r="D131" s="309"/>
      <c r="F131" s="309"/>
    </row>
    <row r="132" spans="4:6">
      <c r="D132" s="308"/>
      <c r="F132" s="308"/>
    </row>
    <row r="133" spans="4:6">
      <c r="D133" s="310"/>
      <c r="F133" s="310"/>
    </row>
    <row r="134" spans="4:6">
      <c r="D134" s="307"/>
      <c r="F134" s="307"/>
    </row>
    <row r="135" spans="4:6">
      <c r="D135" s="309"/>
      <c r="F135" s="309"/>
    </row>
    <row r="136" spans="4:6">
      <c r="D136" s="308"/>
      <c r="F136" s="308"/>
    </row>
    <row r="137" spans="4:6">
      <c r="D137" s="176"/>
      <c r="F137" s="176"/>
    </row>
    <row r="138" spans="4:6">
      <c r="D138" s="311"/>
      <c r="F138" s="311"/>
    </row>
    <row r="139" spans="4:6">
      <c r="D139" s="312"/>
      <c r="F139" s="312"/>
    </row>
    <row r="140" spans="4:6">
      <c r="D140" s="307"/>
      <c r="F140" s="307"/>
    </row>
    <row r="141" spans="4:6">
      <c r="D141" s="306"/>
      <c r="F141" s="306"/>
    </row>
    <row r="142" spans="4:6">
      <c r="D142" s="311"/>
      <c r="F142" s="311"/>
    </row>
    <row r="143" spans="4:6">
      <c r="D143" s="311"/>
      <c r="F143" s="311"/>
    </row>
    <row r="144" spans="4:6">
      <c r="D144" s="311"/>
      <c r="F144" s="311"/>
    </row>
    <row r="145" spans="4:6">
      <c r="D145" s="313"/>
      <c r="F145" s="313"/>
    </row>
    <row r="146" spans="4:6">
      <c r="D146" s="307"/>
      <c r="F146" s="307"/>
    </row>
    <row r="147" spans="4:6">
      <c r="D147" s="306"/>
      <c r="F147" s="306"/>
    </row>
    <row r="148" spans="4:6">
      <c r="D148" s="304"/>
      <c r="F148" s="304"/>
    </row>
    <row r="149" spans="4:6">
      <c r="D149" s="314"/>
      <c r="F149" s="314"/>
    </row>
    <row r="150" spans="4:6">
      <c r="D150" s="307"/>
      <c r="F150" s="307"/>
    </row>
    <row r="151" spans="4:6">
      <c r="D151" s="306"/>
      <c r="F151" s="306"/>
    </row>
    <row r="152" spans="4:6">
      <c r="D152" s="315"/>
      <c r="F152" s="315"/>
    </row>
    <row r="153" spans="4:6">
      <c r="D153" s="304"/>
      <c r="F153" s="304"/>
    </row>
    <row r="154" spans="4:6">
      <c r="D154" s="304"/>
      <c r="F154" s="304"/>
    </row>
    <row r="155" spans="4:6">
      <c r="D155" s="313"/>
      <c r="F155" s="313"/>
    </row>
    <row r="156" spans="4:6">
      <c r="D156" s="316"/>
      <c r="F156" s="316"/>
    </row>
    <row r="157" spans="4:6">
      <c r="D157" s="316"/>
      <c r="F157" s="316"/>
    </row>
    <row r="158" spans="4:6">
      <c r="D158" s="316"/>
      <c r="F158" s="316"/>
    </row>
    <row r="159" spans="4:6">
      <c r="D159" s="313"/>
      <c r="F159" s="313"/>
    </row>
    <row r="160" spans="4:6">
      <c r="D160" s="305"/>
      <c r="F160" s="305"/>
    </row>
    <row r="161" spans="4:6">
      <c r="D161" s="317"/>
      <c r="F161" s="317"/>
    </row>
    <row r="162" spans="4:6">
      <c r="D162" s="318"/>
      <c r="F162" s="318"/>
    </row>
    <row r="163" spans="4:6">
      <c r="D163" s="319"/>
      <c r="F163" s="319"/>
    </row>
    <row r="164" spans="4:6">
      <c r="D164" s="304"/>
      <c r="F164" s="304"/>
    </row>
    <row r="165" spans="4:6">
      <c r="D165" s="320"/>
      <c r="F165" s="320"/>
    </row>
    <row r="166" spans="4:6">
      <c r="D166" s="321"/>
      <c r="F166" s="321"/>
    </row>
    <row r="167" spans="4:6">
      <c r="D167" s="322"/>
      <c r="F167" s="322"/>
    </row>
    <row r="168" spans="4:6">
      <c r="D168" s="176"/>
      <c r="F168" s="176"/>
    </row>
    <row r="169" spans="4:6">
      <c r="D169" s="176"/>
      <c r="F169" s="176"/>
    </row>
    <row r="170" spans="4:6">
      <c r="D170" s="323"/>
      <c r="F170" s="323"/>
    </row>
    <row r="171" spans="4:6">
      <c r="D171" s="316"/>
      <c r="F171" s="316"/>
    </row>
    <row r="172" spans="4:6">
      <c r="D172" s="313"/>
      <c r="F172" s="313"/>
    </row>
    <row r="173" spans="4:6">
      <c r="D173" s="316"/>
      <c r="F173" s="316"/>
    </row>
    <row r="174" spans="4:6">
      <c r="D174" s="316"/>
      <c r="F174" s="316"/>
    </row>
    <row r="175" spans="4:6">
      <c r="D175" s="316"/>
      <c r="F175" s="316"/>
    </row>
    <row r="176" spans="4:6">
      <c r="D176" s="313"/>
      <c r="F176" s="313"/>
    </row>
    <row r="177" spans="4:6">
      <c r="D177" s="305"/>
      <c r="F177" s="305"/>
    </row>
    <row r="178" spans="4:6">
      <c r="D178" s="324"/>
      <c r="F178" s="324"/>
    </row>
    <row r="179" spans="4:6">
      <c r="D179" s="325"/>
      <c r="F179" s="325"/>
    </row>
    <row r="180" spans="4:6">
      <c r="D180" s="326"/>
      <c r="F180" s="326"/>
    </row>
    <row r="181" spans="4:6">
      <c r="D181" s="327"/>
      <c r="F181" s="327"/>
    </row>
    <row r="182" spans="4:6">
      <c r="D182" s="325"/>
      <c r="F182" s="325"/>
    </row>
    <row r="183" spans="4:6">
      <c r="D183" s="326"/>
      <c r="F183" s="326"/>
    </row>
    <row r="184" spans="4:6">
      <c r="D184" s="327"/>
      <c r="F184" s="327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66" max="10" man="1"/>
    <brk id="81" max="16383" man="1"/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84"/>
  <sheetViews>
    <sheetView showGridLines="0" view="pageBreakPreview" zoomScale="90" zoomScaleNormal="80" zoomScaleSheetLayoutView="90" zoomScalePageLayoutView="80" workbookViewId="0">
      <pane xSplit="3" ySplit="3" topLeftCell="E4" activePane="bottomRight" state="frozen"/>
      <selection activeCell="A38" sqref="A38"/>
      <selection pane="topRight" activeCell="A38" sqref="A38"/>
      <selection pane="bottomLeft" activeCell="A38" sqref="A38"/>
      <selection pane="bottomRight" activeCell="K63" sqref="K63:K72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127" t="s">
        <v>14</v>
      </c>
      <c r="B1" s="128"/>
      <c r="C1" s="128"/>
      <c r="D1" s="499">
        <v>2018</v>
      </c>
      <c r="E1" s="500"/>
      <c r="F1" s="500"/>
      <c r="G1" s="501"/>
      <c r="H1" s="499">
        <v>2019</v>
      </c>
      <c r="I1" s="500"/>
      <c r="J1" s="500"/>
      <c r="K1" s="501"/>
    </row>
    <row r="2" spans="1:11" ht="12" customHeight="1" thickBot="1">
      <c r="A2" s="129" t="s">
        <v>15</v>
      </c>
      <c r="B2" s="12"/>
      <c r="C2" s="12"/>
      <c r="D2" s="502"/>
      <c r="E2" s="503"/>
      <c r="F2" s="503"/>
      <c r="G2" s="504"/>
      <c r="H2" s="502"/>
      <c r="I2" s="503"/>
      <c r="J2" s="503"/>
      <c r="K2" s="504"/>
    </row>
    <row r="3" spans="1:11" ht="12" customHeight="1">
      <c r="A3" s="130" t="s">
        <v>5</v>
      </c>
      <c r="B3" s="131"/>
      <c r="C3" s="131"/>
      <c r="D3" s="301" t="s">
        <v>124</v>
      </c>
      <c r="E3" s="301" t="s">
        <v>2</v>
      </c>
      <c r="F3" s="301" t="s">
        <v>3</v>
      </c>
      <c r="G3" s="301" t="s">
        <v>4</v>
      </c>
      <c r="H3" s="301" t="s">
        <v>124</v>
      </c>
      <c r="I3" s="301" t="s">
        <v>2</v>
      </c>
      <c r="J3" s="301" t="s">
        <v>3</v>
      </c>
      <c r="K3" s="301" t="s">
        <v>4</v>
      </c>
    </row>
    <row r="4" spans="1:11" ht="12" customHeight="1">
      <c r="A4" s="132"/>
      <c r="B4" s="106"/>
      <c r="C4" s="372"/>
      <c r="D4" s="61"/>
      <c r="E4" s="440"/>
      <c r="F4" s="440"/>
      <c r="G4" s="17"/>
      <c r="H4" s="61"/>
      <c r="I4" s="440"/>
      <c r="J4" s="440"/>
      <c r="K4" s="17"/>
    </row>
    <row r="5" spans="1:11" ht="12" customHeight="1">
      <c r="A5" s="133" t="s">
        <v>16</v>
      </c>
      <c r="B5" s="8"/>
      <c r="C5" s="8"/>
      <c r="D5" s="19"/>
      <c r="E5" s="441"/>
      <c r="F5" s="441"/>
      <c r="G5" s="18"/>
      <c r="H5" s="19"/>
      <c r="I5" s="441"/>
      <c r="J5" s="441"/>
      <c r="K5" s="18"/>
    </row>
    <row r="6" spans="1:11" ht="12" customHeight="1">
      <c r="A6" s="134"/>
      <c r="B6" s="8"/>
      <c r="C6" s="8"/>
      <c r="D6" s="21"/>
      <c r="E6" s="442"/>
      <c r="F6" s="442"/>
      <c r="G6" s="20"/>
      <c r="H6" s="21"/>
      <c r="I6" s="442"/>
      <c r="J6" s="442"/>
      <c r="K6" s="20"/>
    </row>
    <row r="7" spans="1:11" ht="12" customHeight="1">
      <c r="A7" s="134"/>
      <c r="B7" s="7" t="s">
        <v>17</v>
      </c>
      <c r="C7" s="8"/>
      <c r="D7" s="21"/>
      <c r="E7" s="442"/>
      <c r="F7" s="442"/>
      <c r="G7" s="20"/>
      <c r="H7" s="21"/>
      <c r="I7" s="442"/>
      <c r="J7" s="442"/>
      <c r="K7" s="20"/>
    </row>
    <row r="8" spans="1:11" ht="12" customHeight="1">
      <c r="A8" s="134"/>
      <c r="B8" s="8"/>
      <c r="C8" s="8"/>
      <c r="D8" s="19"/>
      <c r="E8" s="441"/>
      <c r="F8" s="441"/>
      <c r="G8" s="18"/>
      <c r="H8" s="19"/>
      <c r="I8" s="441"/>
      <c r="J8" s="441"/>
      <c r="K8" s="18"/>
    </row>
    <row r="9" spans="1:11" ht="12" customHeight="1">
      <c r="A9" s="134"/>
      <c r="B9" s="8"/>
      <c r="C9" s="8" t="s">
        <v>18</v>
      </c>
      <c r="D9" s="23">
        <v>6641</v>
      </c>
      <c r="E9" s="443">
        <v>7581</v>
      </c>
      <c r="F9" s="443">
        <v>7826</v>
      </c>
      <c r="G9" s="22">
        <v>7204</v>
      </c>
      <c r="H9" s="23">
        <v>9250</v>
      </c>
      <c r="I9" s="443">
        <v>7347</v>
      </c>
      <c r="J9" s="443">
        <v>9326</v>
      </c>
      <c r="K9" s="22">
        <v>13398</v>
      </c>
    </row>
    <row r="10" spans="1:11" ht="12" customHeight="1">
      <c r="A10" s="134"/>
      <c r="B10" s="8"/>
      <c r="C10" s="8" t="s">
        <v>105</v>
      </c>
      <c r="D10" s="23">
        <v>169487</v>
      </c>
      <c r="E10" s="443">
        <v>180114</v>
      </c>
      <c r="F10" s="443">
        <v>185396</v>
      </c>
      <c r="G10" s="22">
        <v>195220</v>
      </c>
      <c r="H10" s="23">
        <v>181600</v>
      </c>
      <c r="I10" s="443">
        <v>187096</v>
      </c>
      <c r="J10" s="443">
        <v>185527</v>
      </c>
      <c r="K10" s="22">
        <f>SUM(170503+6437+16306)</f>
        <v>193246</v>
      </c>
    </row>
    <row r="11" spans="1:11" ht="12" customHeight="1">
      <c r="A11" s="134"/>
      <c r="B11" s="8"/>
      <c r="C11" s="8" t="s">
        <v>106</v>
      </c>
      <c r="D11" s="23">
        <v>8220</v>
      </c>
      <c r="E11" s="443">
        <v>10194</v>
      </c>
      <c r="F11" s="443">
        <v>4989</v>
      </c>
      <c r="G11" s="22">
        <v>11631</v>
      </c>
      <c r="H11" s="23">
        <v>7286</v>
      </c>
      <c r="I11" s="443">
        <v>7964</v>
      </c>
      <c r="J11" s="443">
        <v>10822</v>
      </c>
      <c r="K11" s="22">
        <v>8996</v>
      </c>
    </row>
    <row r="12" spans="1:11" ht="12" customHeight="1">
      <c r="A12" s="134"/>
      <c r="B12" s="8"/>
      <c r="C12" s="8" t="s">
        <v>107</v>
      </c>
      <c r="D12" s="23">
        <v>1492</v>
      </c>
      <c r="E12" s="443">
        <v>-420</v>
      </c>
      <c r="F12" s="443">
        <v>1364</v>
      </c>
      <c r="G12" s="22">
        <v>254</v>
      </c>
      <c r="H12" s="23">
        <v>2384</v>
      </c>
      <c r="I12" s="443">
        <v>575</v>
      </c>
      <c r="J12" s="443">
        <v>3113</v>
      </c>
      <c r="K12" s="22">
        <v>434</v>
      </c>
    </row>
    <row r="13" spans="1:11" ht="12" customHeight="1">
      <c r="A13" s="134"/>
      <c r="B13" s="8"/>
      <c r="C13" s="8" t="s">
        <v>19</v>
      </c>
      <c r="D13" s="23">
        <v>19280</v>
      </c>
      <c r="E13" s="443">
        <v>17934</v>
      </c>
      <c r="F13" s="443">
        <v>16802</v>
      </c>
      <c r="G13" s="22">
        <v>19118</v>
      </c>
      <c r="H13" s="23">
        <v>20431</v>
      </c>
      <c r="I13" s="445">
        <v>18000</v>
      </c>
      <c r="J13" s="443">
        <v>17913</v>
      </c>
      <c r="K13" s="22">
        <v>19833</v>
      </c>
    </row>
    <row r="14" spans="1:11" ht="12" customHeight="1">
      <c r="A14" s="135"/>
      <c r="B14" s="9"/>
      <c r="C14" s="290" t="s">
        <v>185</v>
      </c>
      <c r="D14" s="136">
        <v>359</v>
      </c>
      <c r="E14" s="444">
        <v>359</v>
      </c>
      <c r="F14" s="444">
        <v>360</v>
      </c>
      <c r="G14" s="137">
        <v>0</v>
      </c>
      <c r="H14" s="136">
        <v>0</v>
      </c>
      <c r="I14" s="444">
        <v>559</v>
      </c>
      <c r="J14" s="444">
        <v>2381</v>
      </c>
      <c r="K14" s="137">
        <v>659</v>
      </c>
    </row>
    <row r="15" spans="1:11" ht="12" customHeight="1">
      <c r="A15" s="134"/>
      <c r="B15" s="8"/>
      <c r="C15" s="8"/>
      <c r="D15" s="23"/>
      <c r="E15" s="443"/>
      <c r="F15" s="443"/>
      <c r="G15" s="22"/>
      <c r="H15" s="23"/>
      <c r="I15" s="443"/>
      <c r="J15" s="443"/>
      <c r="K15" s="22"/>
    </row>
    <row r="16" spans="1:11" ht="12" customHeight="1">
      <c r="A16" s="138"/>
      <c r="B16" s="107" t="s">
        <v>20</v>
      </c>
      <c r="C16" s="107"/>
      <c r="D16" s="24">
        <f>SUM(D9:D14)</f>
        <v>205479</v>
      </c>
      <c r="E16" s="24">
        <f>SUM(E9:E14)</f>
        <v>215762</v>
      </c>
      <c r="F16" s="24">
        <f>SUM(F9:F14)</f>
        <v>216737</v>
      </c>
      <c r="G16" s="24">
        <f>SUM(G9:G14)</f>
        <v>233427</v>
      </c>
      <c r="H16" s="24">
        <f>SUM(H9:H14)</f>
        <v>220951</v>
      </c>
      <c r="I16" s="24">
        <v>221541</v>
      </c>
      <c r="J16" s="24">
        <v>229082</v>
      </c>
      <c r="K16" s="24">
        <f>SUM(K9:K14)</f>
        <v>236566</v>
      </c>
    </row>
    <row r="17" spans="1:11" ht="12" customHeight="1">
      <c r="A17" s="134"/>
      <c r="B17" s="8"/>
      <c r="C17" s="8"/>
      <c r="D17" s="23"/>
      <c r="E17" s="443"/>
      <c r="F17" s="443"/>
      <c r="G17" s="22"/>
      <c r="H17" s="23"/>
      <c r="I17" s="443"/>
      <c r="J17" s="443"/>
      <c r="K17" s="22"/>
    </row>
    <row r="18" spans="1:11" ht="12" customHeight="1">
      <c r="A18" s="134"/>
      <c r="B18" s="7" t="s">
        <v>21</v>
      </c>
      <c r="C18" s="8"/>
      <c r="D18" s="23"/>
      <c r="E18" s="443"/>
      <c r="F18" s="443"/>
      <c r="G18" s="22"/>
      <c r="H18" s="23"/>
      <c r="I18" s="443"/>
      <c r="J18" s="443"/>
      <c r="K18" s="22"/>
    </row>
    <row r="19" spans="1:11" ht="12" customHeight="1">
      <c r="A19" s="134"/>
      <c r="B19" s="8"/>
      <c r="C19" s="8"/>
      <c r="D19" s="23"/>
      <c r="E19" s="443"/>
      <c r="F19" s="443"/>
      <c r="G19" s="22"/>
      <c r="H19" s="23"/>
      <c r="I19" s="443"/>
      <c r="J19" s="443"/>
      <c r="K19" s="22"/>
    </row>
    <row r="20" spans="1:11" ht="12" customHeight="1">
      <c r="A20" s="134"/>
      <c r="B20" s="8"/>
      <c r="C20" s="8" t="s">
        <v>108</v>
      </c>
      <c r="D20" s="23">
        <v>454050</v>
      </c>
      <c r="E20" s="443">
        <v>448436</v>
      </c>
      <c r="F20" s="443">
        <v>442821</v>
      </c>
      <c r="G20" s="22">
        <v>443147</v>
      </c>
      <c r="H20" s="23">
        <v>429939</v>
      </c>
      <c r="I20" s="443">
        <v>427096</v>
      </c>
      <c r="J20" s="443">
        <v>426572</v>
      </c>
      <c r="K20" s="22">
        <v>426826</v>
      </c>
    </row>
    <row r="21" spans="1:11" ht="12" customHeight="1">
      <c r="A21" s="134"/>
      <c r="B21" s="8"/>
      <c r="C21" s="8" t="s">
        <v>207</v>
      </c>
      <c r="D21" s="23">
        <v>0</v>
      </c>
      <c r="E21" s="443">
        <v>0</v>
      </c>
      <c r="F21" s="443">
        <v>0</v>
      </c>
      <c r="G21" s="22">
        <v>0</v>
      </c>
      <c r="H21" s="23">
        <v>111256</v>
      </c>
      <c r="I21" s="443">
        <v>109831</v>
      </c>
      <c r="J21" s="443">
        <v>104959</v>
      </c>
      <c r="K21" s="22">
        <v>106682</v>
      </c>
    </row>
    <row r="22" spans="1:11" ht="13.5" customHeight="1">
      <c r="A22" s="134"/>
      <c r="B22" s="8"/>
      <c r="C22" s="11" t="s">
        <v>159</v>
      </c>
      <c r="D22" s="23">
        <v>221902</v>
      </c>
      <c r="E22" s="443">
        <v>218557</v>
      </c>
      <c r="F22" s="443">
        <v>215109</v>
      </c>
      <c r="G22" s="22">
        <v>234848</v>
      </c>
      <c r="H22" s="23">
        <v>226968</v>
      </c>
      <c r="I22" s="443">
        <v>221031</v>
      </c>
      <c r="J22" s="443">
        <v>215144</v>
      </c>
      <c r="K22" s="22">
        <v>212714</v>
      </c>
    </row>
    <row r="23" spans="1:11" ht="13.5" customHeight="1">
      <c r="A23" s="134"/>
      <c r="B23" s="8"/>
      <c r="C23" s="11" t="s">
        <v>186</v>
      </c>
      <c r="D23" s="23">
        <v>212700</v>
      </c>
      <c r="E23" s="443">
        <v>212933</v>
      </c>
      <c r="F23" s="443">
        <v>212933</v>
      </c>
      <c r="G23" s="22">
        <v>213104</v>
      </c>
      <c r="H23" s="23">
        <v>213104</v>
      </c>
      <c r="I23" s="443">
        <v>213104</v>
      </c>
      <c r="J23" s="443">
        <v>213104</v>
      </c>
      <c r="K23" s="22">
        <v>213107</v>
      </c>
    </row>
    <row r="24" spans="1:11" ht="12" customHeight="1">
      <c r="A24" s="134"/>
      <c r="B24" s="8"/>
      <c r="C24" s="8" t="s">
        <v>22</v>
      </c>
      <c r="D24" s="23">
        <v>1719</v>
      </c>
      <c r="E24" s="443">
        <v>1112</v>
      </c>
      <c r="F24" s="443">
        <v>1135</v>
      </c>
      <c r="G24" s="22">
        <v>1393</v>
      </c>
      <c r="H24" s="23">
        <v>1494</v>
      </c>
      <c r="I24" s="443">
        <v>1204</v>
      </c>
      <c r="J24" s="443">
        <v>1167</v>
      </c>
      <c r="K24" s="22">
        <v>1078</v>
      </c>
    </row>
    <row r="25" spans="1:11" ht="12" customHeight="1">
      <c r="A25" s="134"/>
      <c r="B25" s="8"/>
      <c r="C25" s="8" t="s">
        <v>23</v>
      </c>
      <c r="D25" s="23">
        <v>67</v>
      </c>
      <c r="E25" s="443">
        <v>74</v>
      </c>
      <c r="F25" s="443">
        <v>75</v>
      </c>
      <c r="G25" s="22">
        <v>77</v>
      </c>
      <c r="H25" s="23">
        <v>94</v>
      </c>
      <c r="I25" s="443">
        <v>15</v>
      </c>
      <c r="J25" s="443">
        <v>102</v>
      </c>
      <c r="K25" s="22">
        <v>103</v>
      </c>
    </row>
    <row r="26" spans="1:11" ht="12" customHeight="1">
      <c r="A26" s="134"/>
      <c r="B26" s="8"/>
      <c r="C26" s="373" t="s">
        <v>205</v>
      </c>
      <c r="D26" s="23">
        <v>0</v>
      </c>
      <c r="E26" s="443">
        <v>0</v>
      </c>
      <c r="F26" s="443">
        <v>0</v>
      </c>
      <c r="G26" s="22">
        <v>24985</v>
      </c>
      <c r="H26" s="23">
        <v>23608</v>
      </c>
      <c r="I26" s="443">
        <v>22831</v>
      </c>
      <c r="J26" s="443">
        <v>25078</v>
      </c>
      <c r="K26" s="22">
        <f>SUM(17448+5593+3800)</f>
        <v>26841</v>
      </c>
    </row>
    <row r="27" spans="1:11" ht="12" customHeight="1">
      <c r="A27" s="135"/>
      <c r="B27" s="9"/>
      <c r="C27" s="374" t="s">
        <v>193</v>
      </c>
      <c r="D27" s="136">
        <v>27955</v>
      </c>
      <c r="E27" s="444">
        <v>30945</v>
      </c>
      <c r="F27" s="444">
        <v>28447</v>
      </c>
      <c r="G27" s="137">
        <v>5015</v>
      </c>
      <c r="H27" s="136">
        <v>4942</v>
      </c>
      <c r="I27" s="444">
        <v>4759</v>
      </c>
      <c r="J27" s="444">
        <v>4684</v>
      </c>
      <c r="K27" s="137">
        <v>4953</v>
      </c>
    </row>
    <row r="28" spans="1:11" ht="12" customHeight="1">
      <c r="A28" s="134"/>
      <c r="B28" s="8"/>
      <c r="C28" s="8"/>
      <c r="D28" s="23"/>
      <c r="E28" s="443"/>
      <c r="F28" s="443"/>
      <c r="G28" s="22"/>
      <c r="H28" s="23"/>
      <c r="I28" s="443"/>
      <c r="J28" s="443"/>
      <c r="K28" s="22"/>
    </row>
    <row r="29" spans="1:11" ht="12" customHeight="1">
      <c r="A29" s="138"/>
      <c r="B29" s="107" t="s">
        <v>24</v>
      </c>
      <c r="C29" s="107"/>
      <c r="D29" s="24">
        <f>SUM(D20:D28)</f>
        <v>918393</v>
      </c>
      <c r="E29" s="24">
        <f>SUM(E20:E28)</f>
        <v>912057</v>
      </c>
      <c r="F29" s="24">
        <f>SUM(F20:F27)</f>
        <v>900520</v>
      </c>
      <c r="G29" s="24">
        <f>SUM(G20:G28)</f>
        <v>922569</v>
      </c>
      <c r="H29" s="24">
        <f>SUM(H20:H28)</f>
        <v>1011405</v>
      </c>
      <c r="I29" s="24">
        <v>999871</v>
      </c>
      <c r="J29" s="24">
        <v>990810</v>
      </c>
      <c r="K29" s="24">
        <f>SUM(K20:K28)</f>
        <v>992304</v>
      </c>
    </row>
    <row r="30" spans="1:11" ht="12" customHeight="1">
      <c r="A30" s="134"/>
      <c r="B30" s="8"/>
      <c r="C30" s="8"/>
      <c r="D30" s="26"/>
      <c r="E30" s="446"/>
      <c r="F30" s="446"/>
      <c r="G30" s="25"/>
      <c r="H30" s="26"/>
      <c r="I30" s="446"/>
      <c r="J30" s="446"/>
      <c r="K30" s="25"/>
    </row>
    <row r="31" spans="1:11" ht="12" customHeight="1" thickBot="1">
      <c r="A31" s="139" t="s">
        <v>25</v>
      </c>
      <c r="B31" s="13"/>
      <c r="C31" s="13"/>
      <c r="D31" s="27">
        <f>SUM(D16+D29)</f>
        <v>1123872</v>
      </c>
      <c r="E31" s="27">
        <f>SUM(E16+E29)</f>
        <v>1127819</v>
      </c>
      <c r="F31" s="27">
        <f>SUM(F29,F16)</f>
        <v>1117257</v>
      </c>
      <c r="G31" s="27">
        <f>SUM(G16+G29)</f>
        <v>1155996</v>
      </c>
      <c r="H31" s="27">
        <f>SUM(H16+H29)</f>
        <v>1232356</v>
      </c>
      <c r="I31" s="27">
        <v>1221412</v>
      </c>
      <c r="J31" s="27">
        <v>1219892</v>
      </c>
      <c r="K31" s="27">
        <f>SUM(K16+K29)</f>
        <v>1228870</v>
      </c>
    </row>
    <row r="32" spans="1:11" ht="12" customHeight="1" thickTop="1">
      <c r="A32" s="134"/>
      <c r="B32" s="8"/>
      <c r="C32" s="8"/>
      <c r="D32" s="23"/>
      <c r="E32" s="443"/>
      <c r="F32" s="443"/>
      <c r="G32" s="22"/>
      <c r="H32" s="23"/>
      <c r="I32" s="443"/>
      <c r="J32" s="443"/>
      <c r="K32" s="22"/>
    </row>
    <row r="33" spans="1:11" ht="12" customHeight="1">
      <c r="A33" s="133" t="s">
        <v>26</v>
      </c>
      <c r="B33" s="8"/>
      <c r="C33" s="8"/>
      <c r="D33" s="23"/>
      <c r="E33" s="443"/>
      <c r="F33" s="443"/>
      <c r="G33" s="22"/>
      <c r="H33" s="23"/>
      <c r="I33" s="443"/>
      <c r="J33" s="443"/>
      <c r="K33" s="22"/>
    </row>
    <row r="34" spans="1:11" ht="12" customHeight="1">
      <c r="A34" s="134"/>
      <c r="B34" s="8"/>
      <c r="C34" s="8"/>
      <c r="D34" s="23"/>
      <c r="E34" s="443"/>
      <c r="F34" s="443"/>
      <c r="G34" s="22"/>
      <c r="H34" s="23"/>
      <c r="I34" s="443"/>
      <c r="J34" s="443"/>
      <c r="K34" s="22"/>
    </row>
    <row r="35" spans="1:11" ht="12" customHeight="1">
      <c r="A35" s="134"/>
      <c r="B35" s="7" t="s">
        <v>27</v>
      </c>
      <c r="C35" s="8"/>
      <c r="D35" s="23"/>
      <c r="E35" s="443"/>
      <c r="F35" s="443"/>
      <c r="G35" s="22"/>
      <c r="H35" s="23"/>
      <c r="I35" s="443"/>
      <c r="J35" s="443"/>
      <c r="K35" s="22"/>
    </row>
    <row r="36" spans="1:11" ht="12" customHeight="1">
      <c r="A36" s="134"/>
      <c r="B36" s="8"/>
      <c r="D36" s="23"/>
      <c r="E36" s="443"/>
      <c r="F36" s="443"/>
      <c r="G36" s="22"/>
      <c r="H36" s="23"/>
      <c r="I36" s="443"/>
      <c r="J36" s="443"/>
      <c r="K36" s="22"/>
    </row>
    <row r="37" spans="1:11" ht="12" customHeight="1">
      <c r="A37" s="134"/>
      <c r="B37" s="8"/>
      <c r="C37" s="8" t="s">
        <v>28</v>
      </c>
      <c r="D37" s="23">
        <v>81110</v>
      </c>
      <c r="E37" s="443">
        <v>111614</v>
      </c>
      <c r="F37" s="443">
        <v>94752</v>
      </c>
      <c r="G37" s="22">
        <v>111144</v>
      </c>
      <c r="H37" s="23">
        <v>134119</v>
      </c>
      <c r="I37" s="443">
        <v>135824</v>
      </c>
      <c r="J37" s="443">
        <v>118257</v>
      </c>
      <c r="K37" s="22">
        <v>80493</v>
      </c>
    </row>
    <row r="38" spans="1:11" ht="12" customHeight="1">
      <c r="A38" s="134"/>
      <c r="B38" s="8"/>
      <c r="C38" s="8" t="s">
        <v>206</v>
      </c>
      <c r="D38" s="23">
        <v>0</v>
      </c>
      <c r="E38" s="443">
        <v>0</v>
      </c>
      <c r="F38" s="443">
        <v>0</v>
      </c>
      <c r="G38" s="22">
        <v>0</v>
      </c>
      <c r="H38" s="23">
        <v>16976</v>
      </c>
      <c r="I38" s="443">
        <v>17234</v>
      </c>
      <c r="J38" s="443">
        <v>17849</v>
      </c>
      <c r="K38" s="22">
        <v>17355</v>
      </c>
    </row>
    <row r="39" spans="1:11" ht="12" customHeight="1">
      <c r="A39" s="134"/>
      <c r="B39" s="8"/>
      <c r="C39" s="8" t="s">
        <v>29</v>
      </c>
      <c r="D39" s="23">
        <v>10561</v>
      </c>
      <c r="E39" s="443">
        <v>9505</v>
      </c>
      <c r="F39" s="443">
        <v>9707</v>
      </c>
      <c r="G39" s="22">
        <v>9228</v>
      </c>
      <c r="H39" s="23">
        <v>8246</v>
      </c>
      <c r="I39" s="443">
        <v>8336</v>
      </c>
      <c r="J39" s="443">
        <v>9288</v>
      </c>
      <c r="K39" s="22">
        <v>8633</v>
      </c>
    </row>
    <row r="40" spans="1:11" ht="12" customHeight="1">
      <c r="A40" s="134"/>
      <c r="B40" s="8"/>
      <c r="C40" s="8" t="s">
        <v>30</v>
      </c>
      <c r="D40" s="23">
        <v>109516</v>
      </c>
      <c r="E40" s="443">
        <v>110784</v>
      </c>
      <c r="F40" s="443">
        <v>117457</v>
      </c>
      <c r="G40" s="22">
        <v>175312</v>
      </c>
      <c r="H40" s="23">
        <v>114893</v>
      </c>
      <c r="I40" s="443">
        <v>116139</v>
      </c>
      <c r="J40" s="443">
        <v>121831</v>
      </c>
      <c r="K40" s="22">
        <v>155048</v>
      </c>
    </row>
    <row r="41" spans="1:11" ht="12" customHeight="1">
      <c r="A41" s="134"/>
      <c r="B41" s="8"/>
      <c r="C41" s="8" t="s">
        <v>31</v>
      </c>
      <c r="D41" s="23">
        <v>847</v>
      </c>
      <c r="E41" s="443">
        <v>1111</v>
      </c>
      <c r="F41" s="443">
        <v>885</v>
      </c>
      <c r="G41" s="22">
        <v>343</v>
      </c>
      <c r="H41" s="23">
        <v>1207</v>
      </c>
      <c r="I41" s="443">
        <v>1510</v>
      </c>
      <c r="J41" s="443">
        <v>1555</v>
      </c>
      <c r="K41" s="22">
        <v>844</v>
      </c>
    </row>
    <row r="42" spans="1:11" ht="12" customHeight="1">
      <c r="A42" s="134"/>
      <c r="B42" s="8"/>
      <c r="C42" s="8" t="s">
        <v>32</v>
      </c>
      <c r="D42" s="23">
        <v>3029</v>
      </c>
      <c r="E42" s="443">
        <v>2623</v>
      </c>
      <c r="F42" s="443">
        <v>3112</v>
      </c>
      <c r="G42" s="22">
        <v>3418</v>
      </c>
      <c r="H42" s="23">
        <v>4045</v>
      </c>
      <c r="I42" s="443">
        <v>2713</v>
      </c>
      <c r="J42" s="443">
        <v>2915</v>
      </c>
      <c r="K42" s="22">
        <v>4755</v>
      </c>
    </row>
    <row r="43" spans="1:11" ht="12" customHeight="1">
      <c r="A43" s="135"/>
      <c r="B43" s="9"/>
      <c r="C43" s="9" t="s">
        <v>33</v>
      </c>
      <c r="D43" s="136">
        <v>46545</v>
      </c>
      <c r="E43" s="444">
        <v>51612</v>
      </c>
      <c r="F43" s="444">
        <v>39125</v>
      </c>
      <c r="G43" s="137">
        <v>41395</v>
      </c>
      <c r="H43" s="136">
        <v>42872</v>
      </c>
      <c r="I43" s="444">
        <v>41177</v>
      </c>
      <c r="J43" s="444">
        <v>32922</v>
      </c>
      <c r="K43" s="137">
        <f>SUM(11167+23283)</f>
        <v>34450</v>
      </c>
    </row>
    <row r="44" spans="1:11" ht="12" customHeight="1">
      <c r="A44" s="134"/>
      <c r="B44" s="8"/>
      <c r="C44" s="8"/>
      <c r="D44" s="23"/>
      <c r="E44" s="443"/>
      <c r="F44" s="443"/>
      <c r="G44" s="22"/>
      <c r="H44" s="23"/>
      <c r="I44" s="443"/>
      <c r="J44" s="443"/>
      <c r="K44" s="22"/>
    </row>
    <row r="45" spans="1:11" ht="12" customHeight="1">
      <c r="A45" s="138"/>
      <c r="B45" s="107" t="s">
        <v>34</v>
      </c>
      <c r="C45" s="107"/>
      <c r="D45" s="24">
        <v>251608</v>
      </c>
      <c r="E45" s="24">
        <f>SUM(E37:E43)</f>
        <v>287249</v>
      </c>
      <c r="F45" s="24">
        <f>SUM(F37:F43)</f>
        <v>265038</v>
      </c>
      <c r="G45" s="24">
        <f>SUM(G37:G43)</f>
        <v>340840</v>
      </c>
      <c r="H45" s="24">
        <f>SUM(H37:H43)</f>
        <v>322358</v>
      </c>
      <c r="I45" s="24">
        <v>322933</v>
      </c>
      <c r="J45" s="24">
        <v>304617</v>
      </c>
      <c r="K45" s="24">
        <f>SUM(K37:K43)</f>
        <v>301578</v>
      </c>
    </row>
    <row r="46" spans="1:11" ht="12" customHeight="1">
      <c r="A46" s="134"/>
      <c r="B46" s="8"/>
      <c r="C46" s="8"/>
      <c r="D46" s="23"/>
      <c r="E46" s="443"/>
      <c r="F46" s="443"/>
      <c r="G46" s="22"/>
      <c r="H46" s="23"/>
      <c r="I46" s="443"/>
      <c r="J46" s="443"/>
      <c r="K46" s="22"/>
    </row>
    <row r="47" spans="1:11" ht="12" customHeight="1">
      <c r="A47" s="134"/>
      <c r="B47" s="7" t="s">
        <v>35</v>
      </c>
      <c r="C47" s="8"/>
      <c r="D47" s="23"/>
      <c r="E47" s="443"/>
      <c r="F47" s="443"/>
      <c r="G47" s="22"/>
      <c r="H47" s="23"/>
      <c r="I47" s="443"/>
      <c r="J47" s="443"/>
      <c r="K47" s="22"/>
    </row>
    <row r="48" spans="1:11" ht="12" customHeight="1">
      <c r="A48" s="134"/>
      <c r="B48" s="8"/>
      <c r="D48" s="23"/>
      <c r="E48" s="443"/>
      <c r="F48" s="443"/>
      <c r="G48" s="22"/>
      <c r="H48" s="23"/>
      <c r="I48" s="443"/>
      <c r="J48" s="443"/>
      <c r="K48" s="22"/>
    </row>
    <row r="49" spans="1:11" ht="12" customHeight="1">
      <c r="A49" s="134"/>
      <c r="B49" s="8"/>
      <c r="C49" s="8" t="s">
        <v>28</v>
      </c>
      <c r="D49" s="23">
        <v>195202</v>
      </c>
      <c r="E49" s="443">
        <v>175601</v>
      </c>
      <c r="F49" s="443">
        <v>173858</v>
      </c>
      <c r="G49" s="22">
        <v>123349</v>
      </c>
      <c r="H49" s="23">
        <v>122292</v>
      </c>
      <c r="I49" s="443">
        <v>127713</v>
      </c>
      <c r="J49" s="443">
        <v>131469</v>
      </c>
      <c r="K49" s="22">
        <v>129823</v>
      </c>
    </row>
    <row r="50" spans="1:11" ht="12" customHeight="1">
      <c r="A50" s="134"/>
      <c r="B50" s="8"/>
      <c r="C50" s="8" t="s">
        <v>206</v>
      </c>
      <c r="D50" s="23">
        <v>0</v>
      </c>
      <c r="E50" s="443">
        <v>0</v>
      </c>
      <c r="F50" s="443">
        <v>0</v>
      </c>
      <c r="G50" s="22">
        <v>0</v>
      </c>
      <c r="H50" s="23">
        <v>96257</v>
      </c>
      <c r="I50" s="443">
        <v>95353</v>
      </c>
      <c r="J50" s="443">
        <v>92286</v>
      </c>
      <c r="K50" s="22">
        <v>94642</v>
      </c>
    </row>
    <row r="51" spans="1:11" ht="12" customHeight="1">
      <c r="A51" s="134"/>
      <c r="B51" s="8"/>
      <c r="C51" s="8" t="s">
        <v>29</v>
      </c>
      <c r="D51" s="23">
        <v>46113</v>
      </c>
      <c r="E51" s="443">
        <v>45080</v>
      </c>
      <c r="F51" s="443">
        <v>44455</v>
      </c>
      <c r="G51" s="22">
        <v>47919</v>
      </c>
      <c r="H51" s="23">
        <v>43364</v>
      </c>
      <c r="I51" s="443">
        <v>42263</v>
      </c>
      <c r="J51" s="443">
        <v>41253</v>
      </c>
      <c r="K51" s="22">
        <v>40805</v>
      </c>
    </row>
    <row r="52" spans="1:11" ht="12" customHeight="1">
      <c r="A52" s="134"/>
      <c r="B52" s="8"/>
      <c r="C52" s="8" t="s">
        <v>36</v>
      </c>
      <c r="D52" s="23">
        <v>14826</v>
      </c>
      <c r="E52" s="443">
        <v>15403</v>
      </c>
      <c r="F52" s="443">
        <v>16014</v>
      </c>
      <c r="G52" s="22">
        <v>17246</v>
      </c>
      <c r="H52" s="23">
        <v>17426</v>
      </c>
      <c r="I52" s="443">
        <v>17966</v>
      </c>
      <c r="J52" s="443">
        <v>18970</v>
      </c>
      <c r="K52" s="22">
        <v>19030</v>
      </c>
    </row>
    <row r="53" spans="1:11" ht="12" customHeight="1">
      <c r="A53" s="134"/>
      <c r="B53" s="8"/>
      <c r="C53" s="8" t="s">
        <v>37</v>
      </c>
      <c r="D53" s="23">
        <v>9335</v>
      </c>
      <c r="E53" s="443">
        <v>9554</v>
      </c>
      <c r="F53" s="443">
        <v>9519</v>
      </c>
      <c r="G53" s="22">
        <v>11265</v>
      </c>
      <c r="H53" s="23">
        <v>11572</v>
      </c>
      <c r="I53" s="443">
        <v>10736</v>
      </c>
      <c r="J53" s="443">
        <v>10668</v>
      </c>
      <c r="K53" s="22">
        <v>10446</v>
      </c>
    </row>
    <row r="54" spans="1:11" ht="12" customHeight="1">
      <c r="A54" s="135"/>
      <c r="B54" s="9"/>
      <c r="C54" s="9" t="s">
        <v>38</v>
      </c>
      <c r="D54" s="136">
        <v>424</v>
      </c>
      <c r="E54" s="444">
        <v>527</v>
      </c>
      <c r="F54" s="444">
        <v>504</v>
      </c>
      <c r="G54" s="137">
        <v>445</v>
      </c>
      <c r="H54" s="136">
        <v>483</v>
      </c>
      <c r="I54" s="444">
        <v>465</v>
      </c>
      <c r="J54" s="444">
        <v>460</v>
      </c>
      <c r="K54" s="137">
        <f>SUM(383+9)</f>
        <v>392</v>
      </c>
    </row>
    <row r="55" spans="1:11" ht="12" customHeight="1">
      <c r="A55" s="134"/>
      <c r="B55" s="8"/>
      <c r="D55" s="23"/>
      <c r="E55" s="443"/>
      <c r="F55" s="443"/>
      <c r="G55" s="22"/>
      <c r="H55" s="23"/>
      <c r="I55" s="443"/>
      <c r="J55" s="443"/>
      <c r="K55" s="22"/>
    </row>
    <row r="56" spans="1:11" ht="12" customHeight="1">
      <c r="A56" s="140"/>
      <c r="B56" s="107" t="s">
        <v>39</v>
      </c>
      <c r="C56" s="108"/>
      <c r="D56" s="24">
        <v>265900</v>
      </c>
      <c r="E56" s="24">
        <f>SUM(E49:E54)</f>
        <v>246165</v>
      </c>
      <c r="F56" s="24">
        <f>SUM(F49:F54)</f>
        <v>244350</v>
      </c>
      <c r="G56" s="24">
        <f>SUM(G49:G54)</f>
        <v>200224</v>
      </c>
      <c r="H56" s="24">
        <f>SUM(H49:H54)</f>
        <v>291394</v>
      </c>
      <c r="I56" s="24">
        <v>294496</v>
      </c>
      <c r="J56" s="24">
        <v>295106</v>
      </c>
      <c r="K56" s="24">
        <f>SUM(K49:K54)</f>
        <v>295138</v>
      </c>
    </row>
    <row r="57" spans="1:11" ht="12" customHeight="1">
      <c r="A57" s="141"/>
      <c r="D57" s="23"/>
      <c r="E57" s="443"/>
      <c r="F57" s="443"/>
      <c r="G57" s="22"/>
      <c r="H57" s="23"/>
      <c r="I57" s="443"/>
      <c r="J57" s="443"/>
      <c r="K57" s="22"/>
    </row>
    <row r="58" spans="1:11" ht="12" customHeight="1">
      <c r="A58" s="142" t="s">
        <v>40</v>
      </c>
      <c r="B58" s="107"/>
      <c r="C58" s="107"/>
      <c r="D58" s="24">
        <v>517508</v>
      </c>
      <c r="E58" s="24">
        <f>SUM(E45+E56)</f>
        <v>533414</v>
      </c>
      <c r="F58" s="24">
        <f>SUM(F56,F45)</f>
        <v>509388</v>
      </c>
      <c r="G58" s="24">
        <f>SUM(G45+G56)</f>
        <v>541064</v>
      </c>
      <c r="H58" s="24">
        <f>SUM(H45+H56)</f>
        <v>613752</v>
      </c>
      <c r="I58" s="24">
        <v>617429</v>
      </c>
      <c r="J58" s="24">
        <v>599723</v>
      </c>
      <c r="K58" s="24">
        <f>SUM(K45+K56)</f>
        <v>596716</v>
      </c>
    </row>
    <row r="59" spans="1:11" ht="12" customHeight="1">
      <c r="A59" s="134"/>
      <c r="B59" s="8"/>
      <c r="C59" s="8"/>
      <c r="D59" s="23"/>
      <c r="E59" s="443"/>
      <c r="F59" s="443"/>
      <c r="G59" s="22"/>
      <c r="H59" s="23"/>
      <c r="I59" s="443"/>
      <c r="J59" s="443"/>
      <c r="K59" s="22"/>
    </row>
    <row r="60" spans="1:11" ht="12" customHeight="1">
      <c r="A60" s="133" t="s">
        <v>41</v>
      </c>
      <c r="B60" s="8"/>
      <c r="C60" s="8"/>
      <c r="D60" s="23"/>
      <c r="E60" s="443"/>
      <c r="F60" s="443"/>
      <c r="G60" s="22"/>
      <c r="H60" s="23"/>
      <c r="I60" s="443"/>
      <c r="J60" s="443"/>
      <c r="K60" s="22"/>
    </row>
    <row r="61" spans="1:11" ht="12" customHeight="1">
      <c r="A61" s="134"/>
      <c r="B61" s="8"/>
      <c r="C61" s="8"/>
      <c r="D61" s="23"/>
      <c r="E61" s="443"/>
      <c r="F61" s="443"/>
      <c r="G61" s="22"/>
      <c r="H61" s="23"/>
      <c r="I61" s="443"/>
      <c r="J61" s="443"/>
      <c r="K61" s="22"/>
    </row>
    <row r="62" spans="1:11" ht="12" customHeight="1">
      <c r="A62" s="134"/>
      <c r="B62" s="7" t="s">
        <v>42</v>
      </c>
      <c r="C62" s="8"/>
      <c r="D62" s="23"/>
      <c r="E62" s="443"/>
      <c r="F62" s="443"/>
      <c r="G62" s="22"/>
      <c r="H62" s="23"/>
      <c r="I62" s="443"/>
      <c r="J62" s="443"/>
      <c r="K62" s="22"/>
    </row>
    <row r="63" spans="1:11" ht="12" customHeight="1">
      <c r="A63" s="134"/>
      <c r="B63" s="8"/>
      <c r="C63" s="8" t="s">
        <v>43</v>
      </c>
      <c r="D63" s="23">
        <v>104275</v>
      </c>
      <c r="E63" s="443">
        <v>104275</v>
      </c>
      <c r="F63" s="443">
        <v>104275</v>
      </c>
      <c r="G63" s="22">
        <v>104275</v>
      </c>
      <c r="H63" s="23">
        <v>104275</v>
      </c>
      <c r="I63" s="443">
        <v>104275</v>
      </c>
      <c r="J63" s="443">
        <v>104275</v>
      </c>
      <c r="K63" s="22">
        <v>104275</v>
      </c>
    </row>
    <row r="64" spans="1:11" ht="12" customHeight="1">
      <c r="A64" s="134"/>
      <c r="B64" s="8"/>
      <c r="C64" s="8" t="s">
        <v>176</v>
      </c>
      <c r="D64" s="23">
        <v>27264</v>
      </c>
      <c r="E64" s="443">
        <v>27264</v>
      </c>
      <c r="F64" s="443">
        <v>27264</v>
      </c>
      <c r="G64" s="22">
        <v>27263</v>
      </c>
      <c r="H64" s="23">
        <v>27263</v>
      </c>
      <c r="I64" s="443">
        <v>27263</v>
      </c>
      <c r="J64" s="443">
        <v>27264</v>
      </c>
      <c r="K64" s="22">
        <v>27379</v>
      </c>
    </row>
    <row r="65" spans="1:11" ht="12" customHeight="1">
      <c r="A65" s="134"/>
      <c r="B65" s="8"/>
      <c r="C65" s="8" t="s">
        <v>109</v>
      </c>
      <c r="D65" s="23">
        <v>-2532</v>
      </c>
      <c r="E65" s="443">
        <v>-3991</v>
      </c>
      <c r="F65" s="443">
        <v>-3991</v>
      </c>
      <c r="G65" s="22">
        <v>-3991</v>
      </c>
      <c r="H65" s="23">
        <v>-3991</v>
      </c>
      <c r="I65" s="443">
        <v>-3991</v>
      </c>
      <c r="J65" s="443">
        <v>-3991</v>
      </c>
      <c r="K65" s="22">
        <v>-3991</v>
      </c>
    </row>
    <row r="66" spans="1:11" ht="12" customHeight="1">
      <c r="A66" s="134"/>
      <c r="B66" s="8"/>
      <c r="C66" s="8" t="s">
        <v>44</v>
      </c>
      <c r="D66" s="23">
        <v>420760</v>
      </c>
      <c r="E66" s="443">
        <v>408424</v>
      </c>
      <c r="F66" s="443">
        <v>421829</v>
      </c>
      <c r="G66" s="22">
        <v>429294</v>
      </c>
      <c r="H66" s="23">
        <v>432407</v>
      </c>
      <c r="I66" s="443">
        <v>419727</v>
      </c>
      <c r="J66" s="443">
        <v>431558</v>
      </c>
      <c r="K66" s="22">
        <v>444278</v>
      </c>
    </row>
    <row r="67" spans="1:11" ht="12" customHeight="1">
      <c r="A67" s="135"/>
      <c r="B67" s="9"/>
      <c r="C67" s="9" t="s">
        <v>45</v>
      </c>
      <c r="D67" s="136">
        <v>21938</v>
      </c>
      <c r="E67" s="444">
        <v>24669</v>
      </c>
      <c r="F67" s="444">
        <v>24038</v>
      </c>
      <c r="G67" s="137">
        <v>23650</v>
      </c>
      <c r="H67" s="136">
        <v>23438</v>
      </c>
      <c r="I67" s="444">
        <v>23832</v>
      </c>
      <c r="J67" s="444">
        <v>25672</v>
      </c>
      <c r="K67" s="137">
        <v>25047</v>
      </c>
    </row>
    <row r="68" spans="1:11" ht="12" customHeight="1">
      <c r="A68" s="134"/>
      <c r="B68" s="7" t="s">
        <v>46</v>
      </c>
      <c r="C68" s="8"/>
      <c r="D68" s="23">
        <v>571705</v>
      </c>
      <c r="E68" s="443">
        <v>560641</v>
      </c>
      <c r="F68" s="443">
        <f>SUM(F63:F67)</f>
        <v>573415</v>
      </c>
      <c r="G68" s="22">
        <f>SUM(G63:G67)</f>
        <v>580491</v>
      </c>
      <c r="H68" s="23">
        <f>SUM(H63:H67)</f>
        <v>583392</v>
      </c>
      <c r="I68" s="443">
        <v>571106</v>
      </c>
      <c r="J68" s="443">
        <v>584778</v>
      </c>
      <c r="K68" s="22">
        <f>SUM(K63:K67)</f>
        <v>596988</v>
      </c>
    </row>
    <row r="69" spans="1:11" ht="12" customHeight="1">
      <c r="A69" s="135"/>
      <c r="B69" s="10" t="s">
        <v>12</v>
      </c>
      <c r="C69" s="10"/>
      <c r="D69" s="136">
        <v>34659</v>
      </c>
      <c r="E69" s="444">
        <v>33764</v>
      </c>
      <c r="F69" s="444">
        <v>34454</v>
      </c>
      <c r="G69" s="137">
        <v>34441</v>
      </c>
      <c r="H69" s="136">
        <v>35212</v>
      </c>
      <c r="I69" s="444">
        <v>32877</v>
      </c>
      <c r="J69" s="444">
        <v>35391</v>
      </c>
      <c r="K69" s="137">
        <v>35166</v>
      </c>
    </row>
    <row r="70" spans="1:11" ht="12" customHeight="1">
      <c r="A70" s="142" t="s">
        <v>47</v>
      </c>
      <c r="B70" s="108"/>
      <c r="C70" s="107"/>
      <c r="D70" s="24">
        <v>606364</v>
      </c>
      <c r="E70" s="24">
        <v>594405</v>
      </c>
      <c r="F70" s="24">
        <f>SUM(F69,F68)</f>
        <v>607869</v>
      </c>
      <c r="G70" s="24">
        <f>SUM(G68:G69)</f>
        <v>614932</v>
      </c>
      <c r="H70" s="24">
        <f>SUM(H68:H69)</f>
        <v>618604</v>
      </c>
      <c r="I70" s="24">
        <v>603983</v>
      </c>
      <c r="J70" s="24">
        <v>620169</v>
      </c>
      <c r="K70" s="24">
        <f>SUM(K68:K69)</f>
        <v>632154</v>
      </c>
    </row>
    <row r="71" spans="1:11" ht="12" customHeight="1">
      <c r="A71" s="134"/>
      <c r="B71" s="8"/>
      <c r="C71" s="8"/>
      <c r="D71" s="23"/>
      <c r="E71" s="443"/>
      <c r="F71" s="443"/>
      <c r="G71" s="22"/>
      <c r="H71" s="23"/>
      <c r="I71" s="443"/>
      <c r="J71" s="443"/>
      <c r="K71" s="22"/>
    </row>
    <row r="72" spans="1:11" ht="12" customHeight="1" thickBot="1">
      <c r="A72" s="139" t="s">
        <v>48</v>
      </c>
      <c r="B72" s="13"/>
      <c r="C72" s="13"/>
      <c r="D72" s="27">
        <v>1123872</v>
      </c>
      <c r="E72" s="27">
        <v>1127819</v>
      </c>
      <c r="F72" s="27">
        <f>SUM(F70,F58)</f>
        <v>1117257</v>
      </c>
      <c r="G72" s="27">
        <f>SUM(G58+G70)</f>
        <v>1155996</v>
      </c>
      <c r="H72" s="27">
        <f>SUM(H58+H70)</f>
        <v>1232356</v>
      </c>
      <c r="I72" s="27">
        <v>1221412</v>
      </c>
      <c r="J72" s="27">
        <v>1219892</v>
      </c>
      <c r="K72" s="27">
        <f>SUM(K58+K70)</f>
        <v>1228870</v>
      </c>
    </row>
    <row r="73" spans="1:11" ht="13.5" thickTop="1"/>
    <row r="74" spans="1:11" ht="13.5" customHeight="1">
      <c r="A74" s="11"/>
      <c r="D74" s="291"/>
    </row>
    <row r="76" spans="1:11">
      <c r="A76" s="498"/>
      <c r="B76" s="498"/>
      <c r="C76" s="498"/>
    </row>
    <row r="77" spans="1:11">
      <c r="A77" s="498"/>
      <c r="B77" s="498"/>
      <c r="C77" s="498"/>
    </row>
    <row r="78" spans="1:11">
      <c r="A78" s="498"/>
      <c r="B78" s="498"/>
      <c r="C78" s="498"/>
    </row>
    <row r="79" spans="1:11">
      <c r="A79" s="498"/>
      <c r="B79" s="498"/>
      <c r="C79" s="498"/>
    </row>
    <row r="84" spans="7:7">
      <c r="G84" s="439"/>
    </row>
  </sheetData>
  <mergeCells count="3">
    <mergeCell ref="A76:C79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9"/>
  <sheetViews>
    <sheetView showGridLines="0" view="pageBreakPreview" zoomScale="90" zoomScaleNormal="100" zoomScaleSheetLayoutView="9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K31" sqref="K31"/>
    </sheetView>
  </sheetViews>
  <sheetFormatPr defaultColWidth="12.5703125" defaultRowHeight="12" customHeight="1"/>
  <cols>
    <col min="1" max="2" width="3.5703125" style="15" customWidth="1"/>
    <col min="3" max="3" width="56" style="15" customWidth="1"/>
    <col min="4" max="5" width="12.5703125" style="2"/>
    <col min="6" max="9" width="12.5703125" style="2" customWidth="1"/>
    <col min="10" max="16384" width="12.5703125" style="2"/>
  </cols>
  <sheetData>
    <row r="1" spans="1:11" ht="12" customHeight="1">
      <c r="A1" s="337" t="s">
        <v>0</v>
      </c>
      <c r="B1" s="332"/>
      <c r="C1" s="333"/>
      <c r="D1" s="505">
        <v>2018</v>
      </c>
      <c r="E1" s="500"/>
      <c r="F1" s="500"/>
      <c r="G1" s="501"/>
      <c r="H1" s="505">
        <v>2019</v>
      </c>
      <c r="I1" s="500"/>
      <c r="J1" s="500"/>
      <c r="K1" s="501"/>
    </row>
    <row r="2" spans="1:11" ht="12" customHeight="1" thickBot="1">
      <c r="A2" s="338" t="s">
        <v>49</v>
      </c>
      <c r="B2" s="14"/>
      <c r="C2" s="334"/>
      <c r="D2" s="502"/>
      <c r="E2" s="503"/>
      <c r="F2" s="503"/>
      <c r="G2" s="504"/>
      <c r="H2" s="502"/>
      <c r="I2" s="503"/>
      <c r="J2" s="503"/>
      <c r="K2" s="504"/>
    </row>
    <row r="3" spans="1:11" ht="12" customHeight="1" thickBot="1">
      <c r="A3" s="335" t="s">
        <v>5</v>
      </c>
      <c r="B3" s="335"/>
      <c r="C3" s="336"/>
      <c r="D3" s="56" t="s">
        <v>124</v>
      </c>
      <c r="E3" s="56" t="s">
        <v>2</v>
      </c>
      <c r="F3" s="329" t="s">
        <v>187</v>
      </c>
      <c r="G3" s="329" t="s">
        <v>163</v>
      </c>
      <c r="H3" s="56" t="s">
        <v>124</v>
      </c>
      <c r="I3" s="56" t="s">
        <v>2</v>
      </c>
      <c r="J3" s="329" t="s">
        <v>187</v>
      </c>
      <c r="K3" s="56" t="s">
        <v>163</v>
      </c>
    </row>
    <row r="4" spans="1:11" ht="12" customHeight="1">
      <c r="C4" s="339"/>
      <c r="D4" s="29"/>
      <c r="E4" s="447"/>
      <c r="F4" s="447"/>
      <c r="G4" s="295"/>
      <c r="H4" s="29"/>
      <c r="I4" s="447"/>
      <c r="J4" s="447"/>
      <c r="K4" s="295"/>
    </row>
    <row r="5" spans="1:11" ht="12" customHeight="1">
      <c r="A5" s="340" t="s">
        <v>50</v>
      </c>
      <c r="C5" s="339"/>
      <c r="D5" s="29"/>
      <c r="E5" s="447"/>
      <c r="F5" s="447"/>
      <c r="G5" s="295"/>
      <c r="H5" s="29"/>
      <c r="I5" s="447"/>
      <c r="J5" s="447"/>
      <c r="K5" s="295"/>
    </row>
    <row r="6" spans="1:11" ht="12" customHeight="1">
      <c r="C6" s="339"/>
      <c r="D6" s="29"/>
      <c r="E6" s="447"/>
      <c r="F6" s="447"/>
      <c r="G6" s="295"/>
      <c r="H6" s="29"/>
      <c r="I6" s="447"/>
      <c r="J6" s="447"/>
      <c r="K6" s="295"/>
    </row>
    <row r="7" spans="1:11" ht="12" customHeight="1">
      <c r="C7" s="341" t="s">
        <v>11</v>
      </c>
      <c r="D7" s="30">
        <v>9514</v>
      </c>
      <c r="E7" s="400">
        <v>24232</v>
      </c>
      <c r="F7" s="400">
        <v>38745</v>
      </c>
      <c r="G7" s="296">
        <v>46449</v>
      </c>
      <c r="H7" s="30">
        <v>3982</v>
      </c>
      <c r="I7" s="400">
        <v>18483</v>
      </c>
      <c r="J7" s="400">
        <v>31527</v>
      </c>
      <c r="K7" s="296">
        <v>44512</v>
      </c>
    </row>
    <row r="8" spans="1:11" ht="12" customHeight="1">
      <c r="C8" s="341" t="s">
        <v>144</v>
      </c>
      <c r="D8" s="30">
        <v>26830</v>
      </c>
      <c r="E8" s="400">
        <v>55860</v>
      </c>
      <c r="F8" s="400">
        <v>85794</v>
      </c>
      <c r="G8" s="296">
        <v>115529</v>
      </c>
      <c r="H8" s="30">
        <v>33786</v>
      </c>
      <c r="I8" s="400">
        <v>65943</v>
      </c>
      <c r="J8" s="400">
        <v>99726</v>
      </c>
      <c r="K8" s="296">
        <v>137382</v>
      </c>
    </row>
    <row r="9" spans="1:11" ht="12" customHeight="1">
      <c r="C9" s="342" t="s">
        <v>51</v>
      </c>
      <c r="D9" s="30">
        <v>2295</v>
      </c>
      <c r="E9" s="400">
        <v>5663</v>
      </c>
      <c r="F9" s="400">
        <v>8984</v>
      </c>
      <c r="G9" s="296">
        <v>13333</v>
      </c>
      <c r="H9" s="30">
        <v>3079</v>
      </c>
      <c r="I9" s="400">
        <v>6936</v>
      </c>
      <c r="J9" s="400">
        <v>10831</v>
      </c>
      <c r="K9" s="296">
        <v>14633</v>
      </c>
    </row>
    <row r="10" spans="1:11" ht="12" customHeight="1">
      <c r="C10" s="341" t="s">
        <v>10</v>
      </c>
      <c r="D10" s="30">
        <v>4311</v>
      </c>
      <c r="E10" s="400">
        <v>7310</v>
      </c>
      <c r="F10" s="400">
        <v>12607</v>
      </c>
      <c r="G10" s="296">
        <v>17784</v>
      </c>
      <c r="H10" s="30">
        <v>5625</v>
      </c>
      <c r="I10" s="400">
        <v>12156</v>
      </c>
      <c r="J10" s="400">
        <v>21023</v>
      </c>
      <c r="K10" s="296">
        <v>24125</v>
      </c>
    </row>
    <row r="11" spans="1:11" ht="12" customHeight="1">
      <c r="C11" s="341" t="s">
        <v>188</v>
      </c>
      <c r="D11" s="30">
        <v>-395</v>
      </c>
      <c r="E11" s="400">
        <v>-307</v>
      </c>
      <c r="F11" s="400">
        <v>-330</v>
      </c>
      <c r="G11" s="296">
        <v>-588</v>
      </c>
      <c r="H11" s="30">
        <v>-100</v>
      </c>
      <c r="I11" s="400">
        <v>-215</v>
      </c>
      <c r="J11" s="400">
        <v>-178</v>
      </c>
      <c r="K11" s="296">
        <v>-90</v>
      </c>
    </row>
    <row r="12" spans="1:11" ht="12" customHeight="1">
      <c r="C12" s="341" t="s">
        <v>103</v>
      </c>
      <c r="D12" s="30">
        <v>-3756</v>
      </c>
      <c r="E12" s="400">
        <v>-12411</v>
      </c>
      <c r="F12" s="400">
        <v>-15864</v>
      </c>
      <c r="G12" s="296">
        <v>-30237</v>
      </c>
      <c r="H12" s="30">
        <v>10731</v>
      </c>
      <c r="I12" s="400">
        <v>8552</v>
      </c>
      <c r="J12" s="400">
        <v>12515</v>
      </c>
      <c r="K12" s="296">
        <v>-392</v>
      </c>
    </row>
    <row r="13" spans="1:11" ht="12" customHeight="1">
      <c r="C13" s="341" t="s">
        <v>184</v>
      </c>
      <c r="D13" s="30">
        <v>-239</v>
      </c>
      <c r="E13" s="400">
        <v>-538</v>
      </c>
      <c r="F13" s="400">
        <v>-182</v>
      </c>
      <c r="G13" s="296">
        <v>1385</v>
      </c>
      <c r="H13" s="30">
        <v>865</v>
      </c>
      <c r="I13" s="400">
        <v>-1425</v>
      </c>
      <c r="J13" s="400">
        <v>-1375</v>
      </c>
      <c r="K13" s="296">
        <v>150</v>
      </c>
    </row>
    <row r="14" spans="1:11" ht="12" customHeight="1">
      <c r="C14" s="341" t="s">
        <v>104</v>
      </c>
      <c r="D14" s="30">
        <v>-18225</v>
      </c>
      <c r="E14" s="400">
        <v>-14714</v>
      </c>
      <c r="F14" s="400">
        <v>-16091</v>
      </c>
      <c r="G14" s="296">
        <v>29857</v>
      </c>
      <c r="H14" s="30">
        <v>-48559</v>
      </c>
      <c r="I14" s="400">
        <v>-50810</v>
      </c>
      <c r="J14" s="400">
        <v>-52125</v>
      </c>
      <c r="K14" s="296">
        <v>-20107</v>
      </c>
    </row>
    <row r="15" spans="1:11" ht="12" customHeight="1">
      <c r="C15" s="341" t="s">
        <v>189</v>
      </c>
      <c r="D15" s="30">
        <v>-3919</v>
      </c>
      <c r="E15" s="400">
        <v>-4663</v>
      </c>
      <c r="F15" s="400">
        <v>-9394</v>
      </c>
      <c r="G15" s="296">
        <v>-11953</v>
      </c>
      <c r="H15" s="30">
        <v>-4187</v>
      </c>
      <c r="I15" s="400">
        <v>-5317</v>
      </c>
      <c r="J15" s="400">
        <v>-10818</v>
      </c>
      <c r="K15" s="296">
        <v>-12560</v>
      </c>
    </row>
    <row r="16" spans="1:11" ht="12" customHeight="1">
      <c r="C16" s="342" t="s">
        <v>52</v>
      </c>
      <c r="D16" s="30">
        <v>-6342</v>
      </c>
      <c r="E16" s="400">
        <v>-8914</v>
      </c>
      <c r="F16" s="400">
        <v>-13178</v>
      </c>
      <c r="G16" s="296">
        <v>-18275</v>
      </c>
      <c r="H16" s="30">
        <v>-7298</v>
      </c>
      <c r="I16" s="400">
        <v>-11126</v>
      </c>
      <c r="J16" s="400">
        <f>-17415+442</f>
        <v>-16973</v>
      </c>
      <c r="K16" s="296">
        <f>SUM(-22931+442)</f>
        <v>-22489</v>
      </c>
    </row>
    <row r="17" spans="1:11" ht="12" customHeight="1">
      <c r="C17" s="341" t="s">
        <v>53</v>
      </c>
      <c r="D17" s="30">
        <v>80</v>
      </c>
      <c r="E17" s="400">
        <v>153</v>
      </c>
      <c r="F17" s="400">
        <v>235</v>
      </c>
      <c r="G17" s="296">
        <v>312</v>
      </c>
      <c r="H17" s="30">
        <v>86</v>
      </c>
      <c r="I17" s="400">
        <v>187</v>
      </c>
      <c r="J17" s="400">
        <v>270</v>
      </c>
      <c r="K17" s="296">
        <v>353</v>
      </c>
    </row>
    <row r="18" spans="1:11" ht="12" customHeight="1">
      <c r="A18" s="28"/>
      <c r="B18" s="288"/>
      <c r="C18" s="343" t="s">
        <v>54</v>
      </c>
      <c r="D18" s="30">
        <v>-63</v>
      </c>
      <c r="E18" s="400">
        <v>-354</v>
      </c>
      <c r="F18" s="400">
        <v>-425</v>
      </c>
      <c r="G18" s="296">
        <v>-4498</v>
      </c>
      <c r="H18" s="30">
        <v>494</v>
      </c>
      <c r="I18" s="400">
        <v>-514</v>
      </c>
      <c r="J18" s="400">
        <v>-1014</v>
      </c>
      <c r="K18" s="296">
        <v>-3149</v>
      </c>
    </row>
    <row r="19" spans="1:11" ht="12" customHeight="1">
      <c r="A19" s="16"/>
      <c r="B19" s="382" t="s">
        <v>55</v>
      </c>
      <c r="C19" s="344"/>
      <c r="D19" s="381">
        <f t="shared" ref="D19:K19" si="0">SUM(D7:D18)</f>
        <v>10091</v>
      </c>
      <c r="E19" s="381">
        <f t="shared" si="0"/>
        <v>51317</v>
      </c>
      <c r="F19" s="381">
        <f t="shared" si="0"/>
        <v>90901</v>
      </c>
      <c r="G19" s="381">
        <f t="shared" si="0"/>
        <v>159098</v>
      </c>
      <c r="H19" s="381">
        <f t="shared" si="0"/>
        <v>-1496</v>
      </c>
      <c r="I19" s="381">
        <f t="shared" si="0"/>
        <v>42850</v>
      </c>
      <c r="J19" s="381">
        <f t="shared" si="0"/>
        <v>93409</v>
      </c>
      <c r="K19" s="381">
        <f t="shared" si="0"/>
        <v>162368</v>
      </c>
    </row>
    <row r="20" spans="1:11" ht="12" customHeight="1">
      <c r="B20" s="194"/>
      <c r="C20" s="345"/>
      <c r="D20" s="30"/>
      <c r="E20" s="448"/>
      <c r="F20" s="448"/>
      <c r="G20" s="296"/>
      <c r="H20" s="30"/>
      <c r="I20" s="448"/>
      <c r="J20" s="448"/>
      <c r="K20" s="296"/>
    </row>
    <row r="21" spans="1:11" ht="12" customHeight="1">
      <c r="A21" s="340" t="s">
        <v>56</v>
      </c>
      <c r="C21" s="341"/>
      <c r="D21" s="30"/>
      <c r="E21" s="448"/>
      <c r="F21" s="448"/>
      <c r="G21" s="296"/>
      <c r="H21" s="30"/>
      <c r="I21" s="448"/>
      <c r="J21" s="448"/>
      <c r="K21" s="296"/>
    </row>
    <row r="22" spans="1:11" ht="12" customHeight="1">
      <c r="C22" s="339"/>
      <c r="D22" s="120"/>
      <c r="E22" s="448"/>
      <c r="F22" s="448"/>
      <c r="G22" s="451"/>
      <c r="H22" s="120"/>
      <c r="I22" s="448"/>
      <c r="J22" s="448"/>
      <c r="K22" s="451"/>
    </row>
    <row r="23" spans="1:11" ht="12" customHeight="1">
      <c r="C23" s="341" t="s">
        <v>201</v>
      </c>
      <c r="D23" s="30">
        <v>-14454</v>
      </c>
      <c r="E23" s="400">
        <v>-30818</v>
      </c>
      <c r="F23" s="400">
        <v>-51772</v>
      </c>
      <c r="G23" s="296">
        <v>-107535</v>
      </c>
      <c r="H23" s="30">
        <v>-22591</v>
      </c>
      <c r="I23" s="400">
        <v>-46613</v>
      </c>
      <c r="J23" s="400">
        <v>-76489</v>
      </c>
      <c r="K23" s="296">
        <v>-112520</v>
      </c>
    </row>
    <row r="24" spans="1:11" ht="12" customHeight="1">
      <c r="C24" s="341" t="s">
        <v>57</v>
      </c>
      <c r="D24" s="30">
        <v>-3909</v>
      </c>
      <c r="E24" s="400">
        <v>-5501</v>
      </c>
      <c r="F24" s="400">
        <v>-4761</v>
      </c>
      <c r="G24" s="296">
        <v>13847</v>
      </c>
      <c r="H24" s="30">
        <v>-1462</v>
      </c>
      <c r="I24" s="400">
        <v>1574</v>
      </c>
      <c r="J24" s="400">
        <v>9901</v>
      </c>
      <c r="K24" s="296">
        <v>14863</v>
      </c>
    </row>
    <row r="25" spans="1:11" ht="12" customHeight="1">
      <c r="C25" s="341" t="s">
        <v>58</v>
      </c>
      <c r="D25" s="30">
        <v>-719</v>
      </c>
      <c r="E25" s="400">
        <v>-985</v>
      </c>
      <c r="F25" s="400">
        <v>-1924</v>
      </c>
      <c r="G25" s="296">
        <v>-2045</v>
      </c>
      <c r="H25" s="30">
        <v>-742</v>
      </c>
      <c r="I25" s="400">
        <v>-972</v>
      </c>
      <c r="J25" s="400">
        <v>-1262</v>
      </c>
      <c r="K25" s="296">
        <v>-1447</v>
      </c>
    </row>
    <row r="26" spans="1:11" ht="12" customHeight="1">
      <c r="C26" s="339" t="s">
        <v>59</v>
      </c>
      <c r="D26" s="30">
        <v>137</v>
      </c>
      <c r="E26" s="400">
        <v>137</v>
      </c>
      <c r="F26" s="400">
        <v>137</v>
      </c>
      <c r="G26" s="296">
        <v>137</v>
      </c>
      <c r="H26" s="30">
        <v>0</v>
      </c>
      <c r="I26" s="400">
        <v>0</v>
      </c>
      <c r="J26" s="400">
        <v>0</v>
      </c>
      <c r="K26" s="296">
        <v>0</v>
      </c>
    </row>
    <row r="27" spans="1:11" ht="12" customHeight="1">
      <c r="C27" s="341" t="s">
        <v>60</v>
      </c>
      <c r="D27" s="30">
        <v>-1219</v>
      </c>
      <c r="E27" s="400">
        <v>-1330</v>
      </c>
      <c r="F27" s="400">
        <v>2456</v>
      </c>
      <c r="G27" s="296">
        <v>2055</v>
      </c>
      <c r="H27" s="30">
        <v>-2742</v>
      </c>
      <c r="I27" s="400">
        <v>-1701</v>
      </c>
      <c r="J27" s="400">
        <v>4294</v>
      </c>
      <c r="K27" s="296">
        <v>4816</v>
      </c>
    </row>
    <row r="28" spans="1:11" ht="12" customHeight="1">
      <c r="C28" s="341" t="s">
        <v>61</v>
      </c>
      <c r="D28" s="30">
        <v>0</v>
      </c>
      <c r="E28" s="400">
        <v>0</v>
      </c>
      <c r="F28" s="400">
        <v>0</v>
      </c>
      <c r="G28" s="296">
        <v>0</v>
      </c>
      <c r="H28" s="30">
        <v>0</v>
      </c>
      <c r="I28" s="400">
        <v>0</v>
      </c>
      <c r="J28" s="400">
        <v>0</v>
      </c>
      <c r="K28" s="296">
        <v>0</v>
      </c>
    </row>
    <row r="29" spans="1:11" ht="12" customHeight="1">
      <c r="C29" s="341" t="s">
        <v>62</v>
      </c>
      <c r="D29" s="30">
        <v>518</v>
      </c>
      <c r="E29" s="400">
        <v>637</v>
      </c>
      <c r="F29" s="400">
        <v>820</v>
      </c>
      <c r="G29" s="296">
        <v>10449</v>
      </c>
      <c r="H29" s="30">
        <v>3810</v>
      </c>
      <c r="I29" s="400">
        <v>4038</v>
      </c>
      <c r="J29" s="400">
        <v>4693</v>
      </c>
      <c r="K29" s="296">
        <v>9352</v>
      </c>
    </row>
    <row r="30" spans="1:11" ht="12" customHeight="1">
      <c r="A30" s="28"/>
      <c r="B30" s="28"/>
      <c r="C30" s="346" t="s">
        <v>129</v>
      </c>
      <c r="D30" s="229">
        <v>0</v>
      </c>
      <c r="E30" s="449">
        <v>0</v>
      </c>
      <c r="F30" s="449">
        <v>0</v>
      </c>
      <c r="G30" s="297">
        <v>0</v>
      </c>
      <c r="H30" s="229">
        <v>0</v>
      </c>
      <c r="I30" s="449">
        <v>0</v>
      </c>
      <c r="J30" s="449">
        <v>0</v>
      </c>
      <c r="K30" s="297">
        <v>0</v>
      </c>
    </row>
    <row r="31" spans="1:11" ht="12" customHeight="1">
      <c r="A31" s="16"/>
      <c r="B31" s="231" t="s">
        <v>177</v>
      </c>
      <c r="C31" s="344"/>
      <c r="D31" s="31">
        <f>SUM(D23:D30)</f>
        <v>-19646</v>
      </c>
      <c r="E31" s="31">
        <f>SUM(E23:E30)</f>
        <v>-37860</v>
      </c>
      <c r="F31" s="31">
        <f>SUM(F23:F30)</f>
        <v>-55044</v>
      </c>
      <c r="G31" s="31">
        <f>SUM(G23:G30)</f>
        <v>-83092</v>
      </c>
      <c r="H31" s="31">
        <f>SUM(H23:H30)</f>
        <v>-23727</v>
      </c>
      <c r="I31" s="31">
        <v>-43674</v>
      </c>
      <c r="J31" s="31">
        <v>-58863</v>
      </c>
      <c r="K31" s="31">
        <f>SUM(K23:K30)</f>
        <v>-84936</v>
      </c>
    </row>
    <row r="32" spans="1:11" ht="12" customHeight="1">
      <c r="B32" s="194"/>
      <c r="C32" s="345"/>
      <c r="D32" s="30"/>
      <c r="E32" s="448"/>
      <c r="F32" s="448"/>
      <c r="G32" s="296"/>
      <c r="H32" s="30"/>
      <c r="I32" s="448"/>
      <c r="J32" s="448"/>
      <c r="K32" s="296"/>
    </row>
    <row r="33" spans="1:11" ht="12" customHeight="1">
      <c r="A33" s="340" t="s">
        <v>63</v>
      </c>
      <c r="C33" s="341"/>
      <c r="D33" s="30"/>
      <c r="E33" s="448"/>
      <c r="F33" s="448"/>
      <c r="G33" s="296"/>
      <c r="H33" s="30"/>
      <c r="I33" s="448"/>
      <c r="J33" s="448"/>
      <c r="K33" s="296"/>
    </row>
    <row r="34" spans="1:11" ht="12" customHeight="1">
      <c r="C34" s="341"/>
      <c r="D34" s="30"/>
      <c r="E34" s="448"/>
      <c r="F34" s="448"/>
      <c r="G34" s="296"/>
      <c r="H34" s="30"/>
      <c r="I34" s="448"/>
      <c r="J34" s="448"/>
      <c r="K34" s="296"/>
    </row>
    <row r="35" spans="1:11" ht="12" customHeight="1">
      <c r="C35" s="347" t="s">
        <v>64</v>
      </c>
      <c r="D35" s="30">
        <v>-3</v>
      </c>
      <c r="E35" s="400">
        <v>-25999</v>
      </c>
      <c r="F35" s="400">
        <v>-29601</v>
      </c>
      <c r="G35" s="296">
        <v>-29547</v>
      </c>
      <c r="H35" s="30">
        <v>0</v>
      </c>
      <c r="I35" s="400">
        <v>-26083</v>
      </c>
      <c r="J35" s="400">
        <v>-29723</v>
      </c>
      <c r="K35" s="296">
        <v>-29725</v>
      </c>
    </row>
    <row r="36" spans="1:11" ht="12" customHeight="1">
      <c r="C36" s="348" t="s">
        <v>190</v>
      </c>
      <c r="D36" s="30">
        <v>12745</v>
      </c>
      <c r="E36" s="400">
        <v>19473</v>
      </c>
      <c r="F36" s="400">
        <v>2652</v>
      </c>
      <c r="G36" s="296">
        <v>-36974</v>
      </c>
      <c r="H36" s="30">
        <v>30687</v>
      </c>
      <c r="I36" s="400">
        <v>35053</v>
      </c>
      <c r="J36" s="400">
        <v>10517</v>
      </c>
      <c r="K36" s="296">
        <v>-23151</v>
      </c>
    </row>
    <row r="37" spans="1:11" ht="12" customHeight="1">
      <c r="C37" s="348" t="s">
        <v>117</v>
      </c>
      <c r="D37" s="30">
        <v>-1610</v>
      </c>
      <c r="E37" s="400">
        <v>-3161</v>
      </c>
      <c r="F37" s="400">
        <v>-4831</v>
      </c>
      <c r="G37" s="296">
        <v>-5988</v>
      </c>
      <c r="H37" s="30">
        <v>-3399</v>
      </c>
      <c r="I37" s="400">
        <v>-8014</v>
      </c>
      <c r="J37" s="400">
        <v>-13373</v>
      </c>
      <c r="K37" s="296">
        <v>-18560</v>
      </c>
    </row>
    <row r="38" spans="1:11" ht="12" customHeight="1">
      <c r="A38" s="28"/>
      <c r="B38" s="28"/>
      <c r="C38" s="346" t="s">
        <v>160</v>
      </c>
      <c r="D38" s="229">
        <v>-363</v>
      </c>
      <c r="E38" s="449">
        <v>-1822</v>
      </c>
      <c r="F38" s="449">
        <v>-1822</v>
      </c>
      <c r="G38" s="297">
        <v>-1822</v>
      </c>
      <c r="H38" s="229">
        <v>0</v>
      </c>
      <c r="I38" s="449">
        <v>0</v>
      </c>
      <c r="J38" s="449">
        <v>0</v>
      </c>
      <c r="K38" s="297">
        <v>0</v>
      </c>
    </row>
    <row r="39" spans="1:11" ht="12" customHeight="1">
      <c r="A39" s="16"/>
      <c r="B39" s="231" t="s">
        <v>65</v>
      </c>
      <c r="C39" s="349"/>
      <c r="D39" s="31">
        <f t="shared" ref="D39:K39" si="1">SUM(D35:D38)</f>
        <v>10769</v>
      </c>
      <c r="E39" s="31">
        <f t="shared" si="1"/>
        <v>-11509</v>
      </c>
      <c r="F39" s="31">
        <f t="shared" si="1"/>
        <v>-33602</v>
      </c>
      <c r="G39" s="31">
        <f t="shared" si="1"/>
        <v>-74331</v>
      </c>
      <c r="H39" s="31">
        <f t="shared" si="1"/>
        <v>27288</v>
      </c>
      <c r="I39" s="31">
        <f t="shared" si="1"/>
        <v>956</v>
      </c>
      <c r="J39" s="31">
        <v>-32579</v>
      </c>
      <c r="K39" s="31">
        <f t="shared" si="1"/>
        <v>-71436</v>
      </c>
    </row>
    <row r="40" spans="1:11" ht="12" customHeight="1">
      <c r="B40" s="194"/>
      <c r="C40" s="341"/>
      <c r="D40" s="30"/>
      <c r="E40" s="448"/>
      <c r="F40" s="448"/>
      <c r="G40" s="296"/>
      <c r="H40" s="30"/>
      <c r="I40" s="448"/>
      <c r="J40" s="448"/>
      <c r="K40" s="296"/>
    </row>
    <row r="41" spans="1:11" ht="12" customHeight="1">
      <c r="B41" s="350" t="s">
        <v>66</v>
      </c>
      <c r="C41" s="351"/>
      <c r="D41" s="30">
        <v>28</v>
      </c>
      <c r="E41" s="400">
        <v>234</v>
      </c>
      <c r="F41" s="400">
        <v>172</v>
      </c>
      <c r="G41" s="296">
        <v>130</v>
      </c>
      <c r="H41" s="30">
        <v>-19</v>
      </c>
      <c r="I41" s="400">
        <v>11</v>
      </c>
      <c r="J41" s="400">
        <v>155</v>
      </c>
      <c r="K41" s="296">
        <v>198</v>
      </c>
    </row>
    <row r="42" spans="1:11" ht="12" customHeight="1">
      <c r="B42" s="230"/>
      <c r="C42" s="352"/>
      <c r="D42" s="32"/>
      <c r="E42" s="448"/>
      <c r="F42" s="448"/>
      <c r="G42" s="452"/>
      <c r="H42" s="32"/>
      <c r="I42" s="448"/>
      <c r="J42" s="448"/>
      <c r="K42" s="452"/>
    </row>
    <row r="43" spans="1:11" ht="12" customHeight="1">
      <c r="A43" s="16"/>
      <c r="B43" s="58" t="s">
        <v>67</v>
      </c>
      <c r="C43" s="349"/>
      <c r="D43" s="31">
        <v>1242</v>
      </c>
      <c r="E43" s="31">
        <v>2182</v>
      </c>
      <c r="F43" s="31">
        <f>SUM(F19,F31,F39,F41)</f>
        <v>2427</v>
      </c>
      <c r="G43" s="31">
        <v>1805</v>
      </c>
      <c r="H43" s="31">
        <v>2046</v>
      </c>
      <c r="I43" s="31">
        <v>143</v>
      </c>
      <c r="J43" s="31">
        <v>2122</v>
      </c>
      <c r="K43" s="31">
        <v>6194</v>
      </c>
    </row>
    <row r="44" spans="1:11" ht="12" customHeight="1">
      <c r="C44" s="339"/>
      <c r="D44" s="30"/>
      <c r="E44" s="448"/>
      <c r="F44" s="448"/>
      <c r="G44" s="296"/>
      <c r="H44" s="30"/>
      <c r="I44" s="448"/>
      <c r="J44" s="448"/>
      <c r="K44" s="296"/>
    </row>
    <row r="45" spans="1:11" ht="12" customHeight="1">
      <c r="C45" s="341" t="s">
        <v>68</v>
      </c>
      <c r="D45" s="30">
        <v>5399</v>
      </c>
      <c r="E45" s="400">
        <v>5399</v>
      </c>
      <c r="F45" s="400">
        <v>5399</v>
      </c>
      <c r="G45" s="296">
        <v>5399</v>
      </c>
      <c r="H45" s="30">
        <v>7204</v>
      </c>
      <c r="I45" s="400">
        <v>7204</v>
      </c>
      <c r="J45" s="400">
        <v>7204</v>
      </c>
      <c r="K45" s="296">
        <v>7204</v>
      </c>
    </row>
    <row r="46" spans="1:11" ht="12" customHeight="1" thickBot="1">
      <c r="A46" s="241"/>
      <c r="B46" s="240"/>
      <c r="C46" s="353" t="s">
        <v>69</v>
      </c>
      <c r="D46" s="242">
        <v>6641</v>
      </c>
      <c r="E46" s="450">
        <v>7581</v>
      </c>
      <c r="F46" s="450">
        <v>7826</v>
      </c>
      <c r="G46" s="453">
        <v>7204</v>
      </c>
      <c r="H46" s="242">
        <v>9250</v>
      </c>
      <c r="I46" s="450">
        <v>7347</v>
      </c>
      <c r="J46" s="450">
        <v>9326</v>
      </c>
      <c r="K46" s="453">
        <v>13398</v>
      </c>
    </row>
    <row r="47" spans="1:11" ht="12" customHeight="1">
      <c r="D47" s="119"/>
      <c r="F47" s="57"/>
      <c r="H47" s="119"/>
      <c r="J47" s="57"/>
    </row>
    <row r="48" spans="1:11" ht="12" customHeight="1">
      <c r="D48" s="119"/>
      <c r="H48" s="119"/>
    </row>
    <row r="49" spans="1:8" ht="12" customHeight="1">
      <c r="A49" s="11"/>
      <c r="D49" s="119"/>
      <c r="H49" s="119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89"/>
  <sheetViews>
    <sheetView showGridLines="0" view="pageBreakPreview" zoomScale="110" zoomScaleNormal="80" zoomScaleSheetLayoutView="11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K59" sqref="K59"/>
    </sheetView>
  </sheetViews>
  <sheetFormatPr defaultColWidth="7.28515625" defaultRowHeight="12.75"/>
  <cols>
    <col min="1" max="2" width="3.42578125" style="34" customWidth="1"/>
    <col min="3" max="3" width="42.85546875" style="34" customWidth="1"/>
    <col min="4" max="4" width="12.7109375" style="90" customWidth="1"/>
    <col min="5" max="7" width="12.7109375" style="34" customWidth="1"/>
    <col min="8" max="8" width="12.7109375" style="90" customWidth="1"/>
    <col min="9" max="11" width="12.7109375" style="34" customWidth="1"/>
    <col min="12" max="16384" width="7.28515625" style="90"/>
  </cols>
  <sheetData>
    <row r="1" spans="1:11" ht="12" customHeight="1">
      <c r="A1" s="125" t="s">
        <v>0</v>
      </c>
      <c r="B1" s="143"/>
      <c r="C1" s="144"/>
      <c r="D1" s="492" t="s">
        <v>213</v>
      </c>
      <c r="E1" s="493"/>
      <c r="F1" s="493"/>
      <c r="G1" s="494"/>
      <c r="H1" s="492" t="s">
        <v>209</v>
      </c>
      <c r="I1" s="493"/>
      <c r="J1" s="493"/>
      <c r="K1" s="494"/>
    </row>
    <row r="2" spans="1:11" ht="12" customHeight="1" thickBot="1">
      <c r="A2" s="145" t="s">
        <v>70</v>
      </c>
      <c r="B2" s="74"/>
      <c r="C2" s="91"/>
      <c r="D2" s="495"/>
      <c r="E2" s="496"/>
      <c r="F2" s="496"/>
      <c r="G2" s="497"/>
      <c r="H2" s="495"/>
      <c r="I2" s="496"/>
      <c r="J2" s="496"/>
      <c r="K2" s="497"/>
    </row>
    <row r="3" spans="1:11" ht="12" customHeight="1" thickBot="1">
      <c r="A3" s="146" t="s">
        <v>114</v>
      </c>
      <c r="B3" s="147"/>
      <c r="C3" s="148"/>
      <c r="D3" s="328" t="s">
        <v>110</v>
      </c>
      <c r="E3" s="328" t="s">
        <v>111</v>
      </c>
      <c r="F3" s="328" t="s">
        <v>112</v>
      </c>
      <c r="G3" s="299" t="s">
        <v>113</v>
      </c>
      <c r="H3" s="328" t="s">
        <v>110</v>
      </c>
      <c r="I3" s="328" t="s">
        <v>111</v>
      </c>
      <c r="J3" s="328" t="s">
        <v>112</v>
      </c>
      <c r="K3" s="299" t="s">
        <v>113</v>
      </c>
    </row>
    <row r="4" spans="1:11" ht="12" customHeight="1">
      <c r="A4" s="149"/>
      <c r="D4" s="111"/>
      <c r="E4" s="454"/>
      <c r="F4" s="454"/>
      <c r="G4" s="462"/>
      <c r="H4" s="111"/>
      <c r="I4" s="454"/>
      <c r="J4" s="454"/>
      <c r="K4" s="462"/>
    </row>
    <row r="5" spans="1:11" ht="12" customHeight="1">
      <c r="A5" s="150" t="s">
        <v>161</v>
      </c>
      <c r="B5" s="33"/>
      <c r="D5" s="110"/>
      <c r="E5" s="455"/>
      <c r="F5" s="455"/>
      <c r="G5" s="463"/>
      <c r="H5" s="110"/>
      <c r="I5" s="455"/>
      <c r="J5" s="455"/>
      <c r="K5" s="463"/>
    </row>
    <row r="6" spans="1:11" ht="12" customHeight="1">
      <c r="A6" s="152"/>
      <c r="C6" s="33"/>
      <c r="D6" s="111"/>
      <c r="E6" s="454"/>
      <c r="F6" s="454"/>
      <c r="G6" s="462"/>
      <c r="H6" s="111"/>
      <c r="I6" s="454"/>
      <c r="J6" s="454"/>
      <c r="K6" s="462"/>
    </row>
    <row r="7" spans="1:11" ht="12" customHeight="1">
      <c r="A7" s="153"/>
      <c r="B7" s="93"/>
      <c r="C7" s="92" t="s">
        <v>125</v>
      </c>
      <c r="D7" s="112">
        <v>31169</v>
      </c>
      <c r="E7" s="456">
        <v>32015</v>
      </c>
      <c r="F7" s="456">
        <v>32283</v>
      </c>
      <c r="G7" s="464">
        <v>31728</v>
      </c>
      <c r="H7" s="112">
        <v>30814</v>
      </c>
      <c r="I7" s="456">
        <v>31210</v>
      </c>
      <c r="J7" s="456">
        <v>30987</v>
      </c>
      <c r="K7" s="464">
        <v>30675</v>
      </c>
    </row>
    <row r="8" spans="1:11" ht="12" customHeight="1">
      <c r="A8" s="153"/>
      <c r="B8" s="93"/>
      <c r="C8" s="92" t="s">
        <v>8</v>
      </c>
      <c r="D8" s="112">
        <v>21339</v>
      </c>
      <c r="E8" s="456">
        <v>22764</v>
      </c>
      <c r="F8" s="456">
        <v>23795</v>
      </c>
      <c r="G8" s="464">
        <v>23744</v>
      </c>
      <c r="H8" s="112">
        <v>24065</v>
      </c>
      <c r="I8" s="456">
        <v>25384</v>
      </c>
      <c r="J8" s="456">
        <v>26566</v>
      </c>
      <c r="K8" s="464">
        <v>26384</v>
      </c>
    </row>
    <row r="9" spans="1:11" ht="12" customHeight="1">
      <c r="A9" s="153"/>
      <c r="B9" s="93"/>
      <c r="C9" s="92" t="s">
        <v>136</v>
      </c>
      <c r="D9" s="112">
        <v>15545</v>
      </c>
      <c r="E9" s="456">
        <v>18108</v>
      </c>
      <c r="F9" s="456">
        <v>21563</v>
      </c>
      <c r="G9" s="464">
        <v>24670</v>
      </c>
      <c r="H9" s="112">
        <v>19478</v>
      </c>
      <c r="I9" s="456">
        <v>17186</v>
      </c>
      <c r="J9" s="456">
        <v>19896</v>
      </c>
      <c r="K9" s="464">
        <v>25258</v>
      </c>
    </row>
    <row r="10" spans="1:11" ht="12" customHeight="1">
      <c r="A10" s="149"/>
      <c r="C10" s="92" t="s">
        <v>128</v>
      </c>
      <c r="D10" s="112">
        <v>2352</v>
      </c>
      <c r="E10" s="457">
        <v>2619</v>
      </c>
      <c r="F10" s="457">
        <v>3409</v>
      </c>
      <c r="G10" s="464">
        <v>2667</v>
      </c>
      <c r="H10" s="112">
        <v>2422</v>
      </c>
      <c r="I10" s="457">
        <v>2740</v>
      </c>
      <c r="J10" s="457">
        <v>3195</v>
      </c>
      <c r="K10" s="464">
        <v>2743</v>
      </c>
    </row>
    <row r="11" spans="1:11" ht="12" customHeight="1">
      <c r="A11" s="152"/>
      <c r="B11" s="93" t="s">
        <v>71</v>
      </c>
      <c r="D11" s="293">
        <f>SUM(D7:D10)</f>
        <v>70405</v>
      </c>
      <c r="E11" s="455">
        <v>75506</v>
      </c>
      <c r="F11" s="455">
        <v>81050</v>
      </c>
      <c r="G11" s="151">
        <f>SUM(G7:G10)</f>
        <v>82809</v>
      </c>
      <c r="H11" s="293">
        <f>SUM(H7:H10)</f>
        <v>76779</v>
      </c>
      <c r="I11" s="455">
        <f>SUM(I7:I10)</f>
        <v>76520</v>
      </c>
      <c r="J11" s="455">
        <v>80644</v>
      </c>
      <c r="K11" s="485">
        <f>SUM(K7:K10)</f>
        <v>85060</v>
      </c>
    </row>
    <row r="12" spans="1:11" ht="12" customHeight="1">
      <c r="A12" s="152"/>
      <c r="C12" s="33"/>
      <c r="D12" s="113"/>
      <c r="E12" s="457"/>
      <c r="F12" s="457"/>
      <c r="G12" s="465"/>
      <c r="H12" s="113"/>
      <c r="I12" s="457"/>
      <c r="J12" s="457"/>
      <c r="K12" s="486"/>
    </row>
    <row r="13" spans="1:11" ht="12" customHeight="1">
      <c r="A13" s="149"/>
      <c r="C13" s="34" t="s">
        <v>191</v>
      </c>
      <c r="D13" s="113">
        <v>9817</v>
      </c>
      <c r="E13" s="457">
        <v>9981</v>
      </c>
      <c r="F13" s="457">
        <v>9420</v>
      </c>
      <c r="G13" s="465">
        <v>8467</v>
      </c>
      <c r="H13" s="113">
        <v>9349</v>
      </c>
      <c r="I13" s="457">
        <v>9155</v>
      </c>
      <c r="J13" s="457">
        <v>8922</v>
      </c>
      <c r="K13" s="486">
        <v>8742</v>
      </c>
    </row>
    <row r="14" spans="1:11" ht="12" customHeight="1">
      <c r="A14" s="149"/>
      <c r="C14" s="34" t="s">
        <v>183</v>
      </c>
      <c r="D14" s="112">
        <v>11664</v>
      </c>
      <c r="E14" s="456">
        <v>11280</v>
      </c>
      <c r="F14" s="456">
        <v>11364</v>
      </c>
      <c r="G14" s="464">
        <v>11826</v>
      </c>
      <c r="H14" s="112">
        <v>12115</v>
      </c>
      <c r="I14" s="456">
        <v>12397</v>
      </c>
      <c r="J14" s="456">
        <v>12564</v>
      </c>
      <c r="K14" s="487">
        <v>12864</v>
      </c>
    </row>
    <row r="15" spans="1:11" ht="12" customHeight="1">
      <c r="A15" s="149"/>
      <c r="C15" s="34" t="s">
        <v>7</v>
      </c>
      <c r="D15" s="112">
        <v>11058</v>
      </c>
      <c r="E15" s="456">
        <v>10648</v>
      </c>
      <c r="F15" s="456">
        <v>10616</v>
      </c>
      <c r="G15" s="464">
        <v>10890</v>
      </c>
      <c r="H15" s="112">
        <v>10904</v>
      </c>
      <c r="I15" s="456">
        <v>11043</v>
      </c>
      <c r="J15" s="456">
        <v>11134</v>
      </c>
      <c r="K15" s="487">
        <v>11294</v>
      </c>
    </row>
    <row r="16" spans="1:11" ht="12" customHeight="1">
      <c r="A16" s="149"/>
      <c r="C16" s="34" t="s">
        <v>136</v>
      </c>
      <c r="D16" s="112">
        <v>3975</v>
      </c>
      <c r="E16" s="456">
        <v>4007</v>
      </c>
      <c r="F16" s="456">
        <v>3611</v>
      </c>
      <c r="G16" s="464">
        <v>6129</v>
      </c>
      <c r="H16" s="112">
        <v>5643</v>
      </c>
      <c r="I16" s="456">
        <v>4849</v>
      </c>
      <c r="J16" s="456">
        <v>4995</v>
      </c>
      <c r="K16" s="487">
        <v>6354</v>
      </c>
    </row>
    <row r="17" spans="1:11" ht="12" customHeight="1">
      <c r="A17" s="149"/>
      <c r="C17" s="34" t="s">
        <v>128</v>
      </c>
      <c r="D17" s="112">
        <v>10421</v>
      </c>
      <c r="E17" s="456">
        <v>10396</v>
      </c>
      <c r="F17" s="456">
        <v>10058</v>
      </c>
      <c r="G17" s="464">
        <v>11726</v>
      </c>
      <c r="H17" s="112">
        <v>9889</v>
      </c>
      <c r="I17" s="456">
        <v>10309</v>
      </c>
      <c r="J17" s="456">
        <v>9546</v>
      </c>
      <c r="K17" s="487">
        <v>10684</v>
      </c>
    </row>
    <row r="18" spans="1:11" ht="12" customHeight="1">
      <c r="A18" s="152"/>
      <c r="B18" s="93" t="s">
        <v>72</v>
      </c>
      <c r="D18" s="110">
        <f>SUM(D13:D17)</f>
        <v>46935</v>
      </c>
      <c r="E18" s="455">
        <v>46312</v>
      </c>
      <c r="F18" s="455">
        <v>45069</v>
      </c>
      <c r="G18" s="463">
        <f>SUM(G13:G17)</f>
        <v>49038</v>
      </c>
      <c r="H18" s="110">
        <f>SUM(H13:H17)</f>
        <v>47900</v>
      </c>
      <c r="I18" s="455">
        <f>SUM(I13:I17)</f>
        <v>47753</v>
      </c>
      <c r="J18" s="455">
        <v>47161</v>
      </c>
      <c r="K18" s="485">
        <f>SUM(K13:K17)</f>
        <v>49938</v>
      </c>
    </row>
    <row r="19" spans="1:11" ht="12" customHeight="1">
      <c r="A19" s="152"/>
      <c r="B19" s="93"/>
      <c r="D19" s="110"/>
      <c r="E19" s="455"/>
      <c r="F19" s="455"/>
      <c r="G19" s="463"/>
      <c r="H19" s="110"/>
      <c r="I19" s="455"/>
      <c r="J19" s="455"/>
      <c r="K19" s="485"/>
    </row>
    <row r="20" spans="1:11" ht="12" customHeight="1">
      <c r="A20" s="152"/>
      <c r="B20" s="93" t="s">
        <v>73</v>
      </c>
      <c r="D20" s="110">
        <v>20543</v>
      </c>
      <c r="E20" s="455">
        <v>32885</v>
      </c>
      <c r="F20" s="455">
        <v>23001</v>
      </c>
      <c r="G20" s="463">
        <v>29056</v>
      </c>
      <c r="H20" s="110">
        <v>21209</v>
      </c>
      <c r="I20" s="455">
        <v>22617</v>
      </c>
      <c r="J20" s="455">
        <v>21798</v>
      </c>
      <c r="K20" s="485">
        <v>31700</v>
      </c>
    </row>
    <row r="21" spans="1:11" ht="12" customHeight="1">
      <c r="A21" s="149"/>
      <c r="B21" s="33"/>
      <c r="D21" s="112"/>
      <c r="E21" s="456"/>
      <c r="F21" s="456"/>
      <c r="G21" s="464"/>
      <c r="H21" s="112"/>
      <c r="I21" s="456"/>
      <c r="J21" s="456"/>
      <c r="K21" s="487"/>
    </row>
    <row r="22" spans="1:11" ht="12" customHeight="1">
      <c r="A22" s="154" t="s">
        <v>9</v>
      </c>
      <c r="B22" s="95"/>
      <c r="C22" s="96"/>
      <c r="D22" s="97">
        <f>SUM(D20,D18,D11)</f>
        <v>137883</v>
      </c>
      <c r="E22" s="97">
        <f>SUM(E20,E18,E11)</f>
        <v>154703</v>
      </c>
      <c r="F22" s="97">
        <f>SUM(F20,F18,F11)</f>
        <v>149120</v>
      </c>
      <c r="G22" s="97">
        <f>SUM(G20,G18,G11)</f>
        <v>160903</v>
      </c>
      <c r="H22" s="97">
        <f>SUM(H20,H18,H11)</f>
        <v>145888</v>
      </c>
      <c r="I22" s="97">
        <v>146890</v>
      </c>
      <c r="J22" s="97">
        <v>149603</v>
      </c>
      <c r="K22" s="488">
        <f>SUM(K20,K18,K11)</f>
        <v>166698</v>
      </c>
    </row>
    <row r="23" spans="1:11" ht="12" customHeight="1">
      <c r="A23" s="149"/>
      <c r="B23" s="33"/>
      <c r="D23" s="284"/>
      <c r="E23" s="456"/>
      <c r="F23" s="456"/>
      <c r="G23" s="464"/>
      <c r="H23" s="284"/>
      <c r="I23" s="456"/>
      <c r="J23" s="456"/>
      <c r="K23" s="487"/>
    </row>
    <row r="24" spans="1:11" ht="12" customHeight="1">
      <c r="A24" s="154" t="s">
        <v>119</v>
      </c>
      <c r="B24" s="95"/>
      <c r="C24" s="96"/>
      <c r="D24" s="97">
        <v>-55744</v>
      </c>
      <c r="E24" s="155">
        <v>-71364</v>
      </c>
      <c r="F24" s="155">
        <v>-65829</v>
      </c>
      <c r="G24" s="97">
        <v>-76984</v>
      </c>
      <c r="H24" s="97">
        <v>-62834</v>
      </c>
      <c r="I24" s="155">
        <v>-64007</v>
      </c>
      <c r="J24" s="155">
        <v>-65060</v>
      </c>
      <c r="K24" s="488">
        <v>-82048</v>
      </c>
    </row>
    <row r="25" spans="1:11" ht="12" customHeight="1">
      <c r="A25" s="149"/>
      <c r="B25" s="33"/>
      <c r="D25" s="284"/>
      <c r="E25" s="456"/>
      <c r="F25" s="456"/>
      <c r="G25" s="464"/>
      <c r="H25" s="284"/>
      <c r="I25" s="456"/>
      <c r="J25" s="456"/>
      <c r="K25" s="487"/>
    </row>
    <row r="26" spans="1:11" ht="12" customHeight="1">
      <c r="A26" s="154" t="s">
        <v>164</v>
      </c>
      <c r="B26" s="95"/>
      <c r="C26" s="96"/>
      <c r="D26" s="97">
        <f>SUM(D22:D24)</f>
        <v>82139</v>
      </c>
      <c r="E26" s="155">
        <f>SUM(E22:E24)</f>
        <v>83339</v>
      </c>
      <c r="F26" s="155">
        <v>83291</v>
      </c>
      <c r="G26" s="97">
        <f>SUM(G22+G24)</f>
        <v>83919</v>
      </c>
      <c r="H26" s="97">
        <f>SUM(H22:H24)</f>
        <v>83054</v>
      </c>
      <c r="I26" s="155">
        <v>82883</v>
      </c>
      <c r="J26" s="155">
        <v>84543</v>
      </c>
      <c r="K26" s="488">
        <f>SUM(K22:K24)</f>
        <v>84650</v>
      </c>
    </row>
    <row r="27" spans="1:11" ht="12" customHeight="1">
      <c r="A27" s="152"/>
      <c r="B27" s="98"/>
      <c r="C27" s="76" t="s">
        <v>115</v>
      </c>
      <c r="D27" s="284">
        <v>-7159</v>
      </c>
      <c r="E27" s="456">
        <v>0</v>
      </c>
      <c r="F27" s="456">
        <v>0</v>
      </c>
      <c r="G27" s="464">
        <v>0</v>
      </c>
      <c r="H27" s="284">
        <v>-7218</v>
      </c>
      <c r="I27" s="456">
        <v>0</v>
      </c>
      <c r="J27" s="456">
        <v>0</v>
      </c>
      <c r="K27" s="487">
        <v>0</v>
      </c>
    </row>
    <row r="28" spans="1:11" ht="12" customHeight="1">
      <c r="A28" s="152"/>
      <c r="B28" s="98"/>
      <c r="C28" s="156" t="s">
        <v>120</v>
      </c>
      <c r="D28" s="112">
        <v>-37741</v>
      </c>
      <c r="E28" s="457">
        <v>-38592</v>
      </c>
      <c r="F28" s="457">
        <v>-36498</v>
      </c>
      <c r="G28" s="464">
        <v>-41922</v>
      </c>
      <c r="H28" s="112">
        <v>-34672</v>
      </c>
      <c r="I28" s="457">
        <v>-33129</v>
      </c>
      <c r="J28" s="457">
        <v>-31070</v>
      </c>
      <c r="K28" s="487">
        <v>-31863</v>
      </c>
    </row>
    <row r="29" spans="1:11" ht="12" customHeight="1">
      <c r="A29" s="154" t="s">
        <v>13</v>
      </c>
      <c r="B29" s="95"/>
      <c r="C29" s="35"/>
      <c r="D29" s="97">
        <f>SUM(D26:D28)</f>
        <v>37239</v>
      </c>
      <c r="E29" s="155">
        <f>SUM(E26:E28)</f>
        <v>44747</v>
      </c>
      <c r="F29" s="155">
        <v>46793</v>
      </c>
      <c r="G29" s="97">
        <f>SUM(G26+G28)</f>
        <v>41997</v>
      </c>
      <c r="H29" s="97">
        <f>SUM(H26:H28)</f>
        <v>41164</v>
      </c>
      <c r="I29" s="155">
        <f>SUM(I26:I28)</f>
        <v>49754</v>
      </c>
      <c r="J29" s="155">
        <v>53473</v>
      </c>
      <c r="K29" s="488">
        <f>SUM(K26:K28)</f>
        <v>52787</v>
      </c>
    </row>
    <row r="30" spans="1:11" ht="12" customHeight="1">
      <c r="A30" s="160" t="s">
        <v>118</v>
      </c>
      <c r="B30" s="99"/>
      <c r="C30" s="54"/>
      <c r="D30" s="285">
        <v>13371</v>
      </c>
      <c r="E30" s="458">
        <v>14699</v>
      </c>
      <c r="F30" s="458">
        <f>45561-E30-D30</f>
        <v>17491</v>
      </c>
      <c r="G30" s="466">
        <v>36300</v>
      </c>
      <c r="H30" s="285">
        <v>20425</v>
      </c>
      <c r="I30" s="458">
        <v>21830</v>
      </c>
      <c r="J30" s="458">
        <v>27388</v>
      </c>
      <c r="K30" s="489">
        <v>30778</v>
      </c>
    </row>
    <row r="31" spans="1:11" ht="12" customHeight="1">
      <c r="A31" s="157"/>
      <c r="D31" s="112"/>
      <c r="E31" s="456"/>
      <c r="F31" s="456"/>
      <c r="G31" s="464"/>
      <c r="H31" s="112"/>
      <c r="I31" s="456"/>
      <c r="J31" s="456"/>
      <c r="K31" s="487"/>
    </row>
    <row r="32" spans="1:11" ht="12" customHeight="1">
      <c r="A32" s="150" t="s">
        <v>223</v>
      </c>
      <c r="B32" s="94"/>
      <c r="D32" s="110"/>
      <c r="E32" s="455"/>
      <c r="F32" s="455"/>
      <c r="G32" s="463"/>
      <c r="H32" s="110"/>
      <c r="I32" s="455"/>
      <c r="J32" s="455"/>
      <c r="K32" s="485"/>
    </row>
    <row r="33" spans="1:11" ht="12" customHeight="1">
      <c r="A33" s="157"/>
      <c r="B33" s="94"/>
      <c r="C33" s="98"/>
      <c r="D33" s="110"/>
      <c r="E33" s="455"/>
      <c r="F33" s="455"/>
      <c r="G33" s="463"/>
      <c r="H33" s="110"/>
      <c r="I33" s="455"/>
      <c r="J33" s="455"/>
      <c r="K33" s="485"/>
    </row>
    <row r="34" spans="1:11" ht="12" customHeight="1">
      <c r="A34" s="153"/>
      <c r="B34" s="93"/>
      <c r="C34" s="92" t="s">
        <v>125</v>
      </c>
      <c r="D34" s="112">
        <v>3954</v>
      </c>
      <c r="E34" s="456">
        <v>3837</v>
      </c>
      <c r="F34" s="456">
        <v>4501</v>
      </c>
      <c r="G34" s="464">
        <v>3870</v>
      </c>
      <c r="H34" s="112">
        <v>3743</v>
      </c>
      <c r="I34" s="456">
        <v>3882</v>
      </c>
      <c r="J34" s="456">
        <v>4265</v>
      </c>
      <c r="K34" s="487">
        <v>3818</v>
      </c>
    </row>
    <row r="35" spans="1:11" ht="12" customHeight="1">
      <c r="A35" s="153"/>
      <c r="B35" s="93"/>
      <c r="C35" s="92" t="s">
        <v>8</v>
      </c>
      <c r="D35" s="112">
        <v>1924</v>
      </c>
      <c r="E35" s="456">
        <v>2045</v>
      </c>
      <c r="F35" s="456">
        <v>2478</v>
      </c>
      <c r="G35" s="464">
        <v>1967</v>
      </c>
      <c r="H35" s="112">
        <v>2164</v>
      </c>
      <c r="I35" s="456">
        <v>2359</v>
      </c>
      <c r="J35" s="456">
        <v>2808</v>
      </c>
      <c r="K35" s="487">
        <v>2462</v>
      </c>
    </row>
    <row r="36" spans="1:11" ht="12" customHeight="1">
      <c r="A36" s="153"/>
      <c r="B36" s="93"/>
      <c r="C36" s="92" t="s">
        <v>136</v>
      </c>
      <c r="D36" s="112">
        <v>1757</v>
      </c>
      <c r="E36" s="456">
        <v>1689</v>
      </c>
      <c r="F36" s="456">
        <v>1539</v>
      </c>
      <c r="G36" s="464">
        <v>2552</v>
      </c>
      <c r="H36" s="112">
        <v>1894</v>
      </c>
      <c r="I36" s="456">
        <v>1724</v>
      </c>
      <c r="J36" s="456">
        <v>1794</v>
      </c>
      <c r="K36" s="487">
        <v>2798</v>
      </c>
    </row>
    <row r="37" spans="1:11" ht="12" customHeight="1">
      <c r="A37" s="153"/>
      <c r="B37" s="93"/>
      <c r="C37" s="92" t="s">
        <v>127</v>
      </c>
      <c r="D37" s="112">
        <v>232</v>
      </c>
      <c r="E37" s="456">
        <v>290</v>
      </c>
      <c r="F37" s="456">
        <v>397</v>
      </c>
      <c r="G37" s="464">
        <v>347</v>
      </c>
      <c r="H37" s="112">
        <v>297</v>
      </c>
      <c r="I37" s="456">
        <v>376</v>
      </c>
      <c r="J37" s="456">
        <v>597</v>
      </c>
      <c r="K37" s="487">
        <v>381</v>
      </c>
    </row>
    <row r="38" spans="1:11" ht="12" customHeight="1">
      <c r="A38" s="152"/>
      <c r="B38" s="93" t="s">
        <v>71</v>
      </c>
      <c r="D38" s="293">
        <f t="shared" ref="D38:K38" si="0">SUM(D34:D37)</f>
        <v>7867</v>
      </c>
      <c r="E38" s="455">
        <f t="shared" si="0"/>
        <v>7861</v>
      </c>
      <c r="F38" s="455">
        <f t="shared" si="0"/>
        <v>8915</v>
      </c>
      <c r="G38" s="151">
        <f t="shared" si="0"/>
        <v>8736</v>
      </c>
      <c r="H38" s="293">
        <f t="shared" si="0"/>
        <v>8098</v>
      </c>
      <c r="I38" s="455">
        <f t="shared" si="0"/>
        <v>8341</v>
      </c>
      <c r="J38" s="455">
        <v>9464</v>
      </c>
      <c r="K38" s="485">
        <f t="shared" si="0"/>
        <v>9459</v>
      </c>
    </row>
    <row r="39" spans="1:11" ht="12" customHeight="1">
      <c r="A39" s="152"/>
      <c r="C39" s="33"/>
      <c r="D39" s="113"/>
      <c r="E39" s="457"/>
      <c r="F39" s="457"/>
      <c r="G39" s="465"/>
      <c r="H39" s="113"/>
      <c r="I39" s="457"/>
      <c r="J39" s="457"/>
      <c r="K39" s="486"/>
    </row>
    <row r="40" spans="1:11" ht="12" customHeight="1">
      <c r="A40" s="149"/>
      <c r="C40" s="34" t="s">
        <v>182</v>
      </c>
      <c r="D40" s="113">
        <v>1198</v>
      </c>
      <c r="E40" s="456">
        <v>1171</v>
      </c>
      <c r="F40" s="456">
        <v>1450</v>
      </c>
      <c r="G40" s="465">
        <v>1189</v>
      </c>
      <c r="H40" s="113">
        <v>1152</v>
      </c>
      <c r="I40" s="456">
        <v>1163</v>
      </c>
      <c r="J40" s="456">
        <v>1365</v>
      </c>
      <c r="K40" s="486">
        <v>1166</v>
      </c>
    </row>
    <row r="41" spans="1:11" ht="12" customHeight="1">
      <c r="A41" s="149"/>
      <c r="C41" s="34" t="s">
        <v>183</v>
      </c>
      <c r="D41" s="112">
        <v>1271</v>
      </c>
      <c r="E41" s="456">
        <v>1308</v>
      </c>
      <c r="F41" s="456">
        <v>1374</v>
      </c>
      <c r="G41" s="464">
        <v>1362</v>
      </c>
      <c r="H41" s="112">
        <v>1332</v>
      </c>
      <c r="I41" s="456">
        <v>1372</v>
      </c>
      <c r="J41" s="456">
        <v>1405</v>
      </c>
      <c r="K41" s="487">
        <v>1400</v>
      </c>
    </row>
    <row r="42" spans="1:11" ht="12" customHeight="1">
      <c r="A42" s="149"/>
      <c r="C42" s="34" t="s">
        <v>7</v>
      </c>
      <c r="D42" s="112">
        <v>916</v>
      </c>
      <c r="E42" s="456">
        <v>950</v>
      </c>
      <c r="F42" s="456">
        <v>1002</v>
      </c>
      <c r="G42" s="464">
        <v>1018</v>
      </c>
      <c r="H42" s="112">
        <v>1062</v>
      </c>
      <c r="I42" s="456">
        <v>1113</v>
      </c>
      <c r="J42" s="456">
        <v>1143</v>
      </c>
      <c r="K42" s="487">
        <v>1164</v>
      </c>
    </row>
    <row r="43" spans="1:11" ht="12" customHeight="1">
      <c r="A43" s="149"/>
      <c r="C43" s="34" t="s">
        <v>136</v>
      </c>
      <c r="D43" s="112">
        <v>125</v>
      </c>
      <c r="E43" s="456">
        <v>157</v>
      </c>
      <c r="F43" s="456">
        <v>8</v>
      </c>
      <c r="G43" s="464">
        <v>122</v>
      </c>
      <c r="H43" s="112">
        <v>75</v>
      </c>
      <c r="I43" s="456">
        <v>61</v>
      </c>
      <c r="J43" s="456">
        <v>74</v>
      </c>
      <c r="K43" s="487">
        <v>98</v>
      </c>
    </row>
    <row r="44" spans="1:11" ht="12" customHeight="1">
      <c r="A44" s="149"/>
      <c r="C44" s="34" t="s">
        <v>128</v>
      </c>
      <c r="D44" s="112">
        <v>1189</v>
      </c>
      <c r="E44" s="456">
        <v>1290</v>
      </c>
      <c r="F44" s="456">
        <v>1319</v>
      </c>
      <c r="G44" s="464">
        <v>1309</v>
      </c>
      <c r="H44" s="112">
        <v>1206</v>
      </c>
      <c r="I44" s="456">
        <v>1246</v>
      </c>
      <c r="J44" s="456">
        <v>1223</v>
      </c>
      <c r="K44" s="487">
        <v>1283</v>
      </c>
    </row>
    <row r="45" spans="1:11" ht="12" customHeight="1">
      <c r="A45" s="152"/>
      <c r="B45" s="93" t="s">
        <v>72</v>
      </c>
      <c r="D45" s="293">
        <f>SUM(D40:D44)</f>
        <v>4699</v>
      </c>
      <c r="E45" s="455">
        <f>SUM(E40:E44)</f>
        <v>4876</v>
      </c>
      <c r="F45" s="455">
        <v>5153</v>
      </c>
      <c r="G45" s="151">
        <f>SUM(G40:G44)</f>
        <v>5000</v>
      </c>
      <c r="H45" s="293">
        <f>SUM(H40:H44)</f>
        <v>4827</v>
      </c>
      <c r="I45" s="455">
        <f>SUM(I40:I44)</f>
        <v>4955</v>
      </c>
      <c r="J45" s="455">
        <v>5210</v>
      </c>
      <c r="K45" s="485">
        <f>SUM(K40:K44)</f>
        <v>5111</v>
      </c>
    </row>
    <row r="46" spans="1:11" ht="12" customHeight="1">
      <c r="A46" s="152"/>
      <c r="B46" s="93"/>
      <c r="D46" s="110"/>
      <c r="E46" s="455"/>
      <c r="F46" s="455"/>
      <c r="G46" s="463"/>
      <c r="H46" s="110"/>
      <c r="I46" s="455"/>
      <c r="J46" s="455"/>
      <c r="K46" s="485"/>
    </row>
    <row r="47" spans="1:11" ht="12" customHeight="1">
      <c r="A47" s="152"/>
      <c r="B47" s="93" t="s">
        <v>73</v>
      </c>
      <c r="D47" s="110">
        <v>214</v>
      </c>
      <c r="E47" s="455">
        <v>355</v>
      </c>
      <c r="F47" s="455">
        <v>465</v>
      </c>
      <c r="G47" s="463">
        <v>539</v>
      </c>
      <c r="H47" s="110">
        <v>182</v>
      </c>
      <c r="I47" s="455">
        <v>612</v>
      </c>
      <c r="J47" s="455">
        <v>401</v>
      </c>
      <c r="K47" s="485">
        <v>1113</v>
      </c>
    </row>
    <row r="48" spans="1:11" ht="12" customHeight="1">
      <c r="A48" s="158"/>
      <c r="B48" s="94"/>
      <c r="C48" s="98"/>
      <c r="D48" s="110"/>
      <c r="E48" s="455"/>
      <c r="F48" s="455"/>
      <c r="G48" s="463"/>
      <c r="H48" s="110"/>
      <c r="I48" s="455"/>
      <c r="J48" s="455"/>
      <c r="K48" s="463"/>
    </row>
    <row r="49" spans="1:11" ht="12" customHeight="1">
      <c r="A49" s="154" t="s">
        <v>9</v>
      </c>
      <c r="B49" s="102"/>
      <c r="C49" s="96"/>
      <c r="D49" s="97">
        <f>SUM(D38+D45+D47)</f>
        <v>12780</v>
      </c>
      <c r="E49" s="155">
        <f>SUM(E38+E45+E47)</f>
        <v>13092</v>
      </c>
      <c r="F49" s="155">
        <v>14533</v>
      </c>
      <c r="G49" s="97">
        <f>SUM(G38+G45+G47)</f>
        <v>14275</v>
      </c>
      <c r="H49" s="97">
        <f>SUM(H38+H45+H47)</f>
        <v>13107</v>
      </c>
      <c r="I49" s="155">
        <f>SUM(I38+I45+I47)</f>
        <v>13908</v>
      </c>
      <c r="J49" s="155">
        <v>15075</v>
      </c>
      <c r="K49" s="97">
        <f>SUM(K38+K45+K47)</f>
        <v>15683</v>
      </c>
    </row>
    <row r="50" spans="1:11" ht="12" customHeight="1">
      <c r="A50" s="149"/>
      <c r="B50" s="33"/>
      <c r="D50" s="284"/>
      <c r="E50" s="456"/>
      <c r="F50" s="456"/>
      <c r="G50" s="464"/>
      <c r="H50" s="284"/>
      <c r="I50" s="456"/>
      <c r="J50" s="456"/>
      <c r="K50" s="464"/>
    </row>
    <row r="51" spans="1:11" ht="12" customHeight="1">
      <c r="A51" s="154" t="s">
        <v>119</v>
      </c>
      <c r="B51" s="95"/>
      <c r="C51" s="96"/>
      <c r="D51" s="97">
        <v>-3769</v>
      </c>
      <c r="E51" s="155">
        <v>-3824</v>
      </c>
      <c r="F51" s="155">
        <v>-4292</v>
      </c>
      <c r="G51" s="97">
        <v>-5295</v>
      </c>
      <c r="H51" s="97">
        <v>-3985</v>
      </c>
      <c r="I51" s="155">
        <v>-4153</v>
      </c>
      <c r="J51" s="155">
        <v>-4240</v>
      </c>
      <c r="K51" s="97">
        <v>-6252</v>
      </c>
    </row>
    <row r="52" spans="1:11" ht="12" customHeight="1">
      <c r="A52" s="149"/>
      <c r="B52" s="33"/>
      <c r="D52" s="284"/>
      <c r="E52" s="456"/>
      <c r="F52" s="456"/>
      <c r="G52" s="464"/>
      <c r="H52" s="284"/>
      <c r="I52" s="456"/>
      <c r="J52" s="456"/>
      <c r="K52" s="464"/>
    </row>
    <row r="53" spans="1:11" ht="12" customHeight="1">
      <c r="A53" s="154" t="s">
        <v>164</v>
      </c>
      <c r="B53" s="95"/>
      <c r="C53" s="96"/>
      <c r="D53" s="97">
        <f>SUM(D49:D51)</f>
        <v>9011</v>
      </c>
      <c r="E53" s="155">
        <f>SUM(E49:E51)</f>
        <v>9268</v>
      </c>
      <c r="F53" s="155">
        <v>10241</v>
      </c>
      <c r="G53" s="97">
        <f>SUM(G49+G51)</f>
        <v>8980</v>
      </c>
      <c r="H53" s="97">
        <f>SUM(H49:H51)</f>
        <v>9122</v>
      </c>
      <c r="I53" s="155">
        <v>9755</v>
      </c>
      <c r="J53" s="155">
        <v>10835</v>
      </c>
      <c r="K53" s="97">
        <f>SUM(K49:K51)</f>
        <v>9431</v>
      </c>
    </row>
    <row r="54" spans="1:11" ht="12" customHeight="1">
      <c r="A54" s="159"/>
      <c r="B54" s="98"/>
      <c r="C54" s="287" t="s">
        <v>120</v>
      </c>
      <c r="D54" s="284">
        <v>-3710</v>
      </c>
      <c r="E54" s="457">
        <v>-3706</v>
      </c>
      <c r="F54" s="457">
        <v>-4088</v>
      </c>
      <c r="G54" s="464">
        <v>-4631</v>
      </c>
      <c r="H54" s="284">
        <v>-3552</v>
      </c>
      <c r="I54" s="457">
        <v>-3491</v>
      </c>
      <c r="J54" s="457">
        <v>-3769</v>
      </c>
      <c r="K54" s="464">
        <v>-4584</v>
      </c>
    </row>
    <row r="55" spans="1:11" ht="12" customHeight="1">
      <c r="A55" s="154" t="s">
        <v>13</v>
      </c>
      <c r="B55" s="102"/>
      <c r="C55" s="96"/>
      <c r="D55" s="97">
        <f>SUM(D53:D54)</f>
        <v>5301</v>
      </c>
      <c r="E55" s="292">
        <f>SUM(E53:E54)</f>
        <v>5562</v>
      </c>
      <c r="F55" s="292">
        <v>6153</v>
      </c>
      <c r="G55" s="97">
        <f>SUM(G53+G54)</f>
        <v>4349</v>
      </c>
      <c r="H55" s="97">
        <f>SUM(H53:H54)</f>
        <v>5570</v>
      </c>
      <c r="I55" s="292">
        <f>SUM(I53:I54)</f>
        <v>6264</v>
      </c>
      <c r="J55" s="292">
        <v>7066</v>
      </c>
      <c r="K55" s="97">
        <f>SUM(K53:K54)</f>
        <v>4847</v>
      </c>
    </row>
    <row r="56" spans="1:11" ht="12" customHeight="1">
      <c r="A56" s="160" t="s">
        <v>118</v>
      </c>
      <c r="B56" s="99"/>
      <c r="C56" s="54"/>
      <c r="D56" s="285">
        <v>1133</v>
      </c>
      <c r="E56" s="458">
        <v>1686</v>
      </c>
      <c r="F56" s="458">
        <f>6337-E56-D56</f>
        <v>3518</v>
      </c>
      <c r="G56" s="466">
        <v>4229</v>
      </c>
      <c r="H56" s="285">
        <v>2172</v>
      </c>
      <c r="I56" s="458">
        <v>2184</v>
      </c>
      <c r="J56" s="458">
        <v>2488</v>
      </c>
      <c r="K56" s="466">
        <v>5253</v>
      </c>
    </row>
    <row r="57" spans="1:11" ht="12" customHeight="1">
      <c r="A57" s="330"/>
      <c r="B57" s="211"/>
      <c r="C57" s="221"/>
      <c r="D57" s="286"/>
      <c r="E57" s="459"/>
      <c r="F57" s="459"/>
      <c r="G57" s="467"/>
      <c r="H57" s="286"/>
      <c r="I57" s="459"/>
      <c r="J57" s="459"/>
      <c r="K57" s="467"/>
    </row>
    <row r="58" spans="1:11" ht="12" customHeight="1">
      <c r="A58" s="232" t="s">
        <v>178</v>
      </c>
      <c r="C58" s="92"/>
      <c r="D58" s="233"/>
      <c r="E58" s="460"/>
      <c r="F58" s="460"/>
      <c r="G58" s="468"/>
      <c r="H58" s="233"/>
      <c r="I58" s="460"/>
      <c r="J58" s="460"/>
      <c r="K58" s="468"/>
    </row>
    <row r="59" spans="1:11" ht="12" customHeight="1" thickBot="1">
      <c r="A59" s="234" t="s">
        <v>179</v>
      </c>
      <c r="B59" s="235"/>
      <c r="C59" s="235"/>
      <c r="D59" s="236">
        <v>5.07</v>
      </c>
      <c r="E59" s="461">
        <v>5.16</v>
      </c>
      <c r="F59" s="461">
        <v>5.28</v>
      </c>
      <c r="G59" s="469">
        <v>5.26</v>
      </c>
      <c r="H59" s="236">
        <v>5.16</v>
      </c>
      <c r="I59" s="461">
        <v>5.26</v>
      </c>
      <c r="J59" s="461">
        <v>5.35</v>
      </c>
      <c r="K59" s="469">
        <v>5.4</v>
      </c>
    </row>
    <row r="60" spans="1:11" ht="12" customHeight="1">
      <c r="A60" s="207"/>
      <c r="B60" s="204"/>
      <c r="C60" s="207"/>
      <c r="D60" s="206"/>
      <c r="E60" s="207"/>
      <c r="F60" s="207"/>
      <c r="G60" s="207"/>
      <c r="H60" s="206"/>
      <c r="I60" s="207"/>
      <c r="J60" s="207"/>
      <c r="K60" s="207"/>
    </row>
    <row r="61" spans="1:11" ht="12" customHeight="1">
      <c r="A61" s="207"/>
      <c r="B61" s="204"/>
      <c r="C61" s="207"/>
      <c r="D61" s="206"/>
      <c r="E61" s="207"/>
      <c r="F61" s="207"/>
      <c r="G61" s="207"/>
      <c r="H61" s="206"/>
      <c r="I61" s="207"/>
      <c r="J61" s="207"/>
      <c r="K61" s="207"/>
    </row>
    <row r="62" spans="1:11" ht="12" customHeight="1">
      <c r="A62" s="211"/>
      <c r="B62" s="211"/>
      <c r="C62" s="207"/>
      <c r="D62" s="206"/>
      <c r="E62" s="207"/>
      <c r="F62" s="207"/>
      <c r="G62" s="207"/>
      <c r="H62" s="206"/>
      <c r="I62" s="207"/>
      <c r="J62" s="207"/>
      <c r="K62" s="207"/>
    </row>
    <row r="63" spans="1:11" ht="12" customHeight="1">
      <c r="A63" s="219"/>
      <c r="B63" s="204"/>
      <c r="C63" s="211"/>
      <c r="D63" s="223"/>
      <c r="E63" s="211"/>
      <c r="F63" s="211"/>
      <c r="G63" s="211"/>
      <c r="H63" s="223"/>
      <c r="I63" s="211"/>
      <c r="J63" s="211"/>
      <c r="K63" s="211"/>
    </row>
    <row r="64" spans="1:11" ht="12" customHeight="1">
      <c r="A64" s="219"/>
      <c r="B64" s="211"/>
      <c r="C64" s="219"/>
      <c r="D64" s="206"/>
      <c r="E64" s="219"/>
      <c r="F64" s="219"/>
      <c r="G64" s="219"/>
      <c r="H64" s="206"/>
      <c r="I64" s="219"/>
      <c r="J64" s="219"/>
      <c r="K64" s="219"/>
    </row>
    <row r="65" spans="1:11" ht="12" customHeight="1">
      <c r="A65" s="211"/>
      <c r="B65" s="211"/>
      <c r="C65" s="211"/>
      <c r="D65" s="206"/>
      <c r="E65" s="211"/>
      <c r="F65" s="211"/>
      <c r="G65" s="211"/>
      <c r="H65" s="206"/>
      <c r="I65" s="211"/>
      <c r="J65" s="211"/>
      <c r="K65" s="211"/>
    </row>
    <row r="66" spans="1:11" ht="12" customHeight="1">
      <c r="A66" s="211"/>
      <c r="B66" s="211"/>
      <c r="C66" s="211"/>
      <c r="D66" s="206"/>
      <c r="E66" s="211"/>
      <c r="F66" s="211"/>
      <c r="G66" s="211"/>
      <c r="H66" s="206"/>
      <c r="I66" s="211"/>
      <c r="J66" s="211"/>
      <c r="K66" s="211"/>
    </row>
    <row r="67" spans="1:11" ht="12" customHeight="1">
      <c r="A67" s="211"/>
      <c r="B67" s="211"/>
      <c r="C67" s="211"/>
      <c r="D67" s="206"/>
      <c r="E67" s="211"/>
      <c r="F67" s="211"/>
      <c r="G67" s="211"/>
      <c r="H67" s="206"/>
      <c r="I67" s="211"/>
      <c r="J67" s="211"/>
      <c r="K67" s="211"/>
    </row>
    <row r="68" spans="1:11" ht="12" customHeight="1">
      <c r="A68" s="211"/>
      <c r="B68" s="211"/>
      <c r="C68" s="211"/>
      <c r="D68" s="206"/>
      <c r="E68" s="211"/>
      <c r="F68" s="211"/>
      <c r="G68" s="211"/>
      <c r="H68" s="206"/>
      <c r="I68" s="211"/>
      <c r="J68" s="211"/>
      <c r="K68" s="211"/>
    </row>
    <row r="69" spans="1:11" ht="12" customHeight="1">
      <c r="A69" s="219"/>
      <c r="B69" s="204"/>
      <c r="C69" s="211"/>
      <c r="D69" s="223"/>
      <c r="E69" s="211"/>
      <c r="F69" s="211"/>
      <c r="G69" s="211"/>
      <c r="H69" s="223"/>
      <c r="I69" s="211"/>
      <c r="J69" s="211"/>
      <c r="K69" s="211"/>
    </row>
    <row r="70" spans="1:11" ht="12" customHeight="1">
      <c r="A70" s="219"/>
      <c r="B70" s="204"/>
      <c r="C70" s="211"/>
      <c r="D70" s="223"/>
      <c r="E70" s="211"/>
      <c r="F70" s="211"/>
      <c r="G70" s="211"/>
      <c r="H70" s="223"/>
      <c r="I70" s="211"/>
      <c r="J70" s="211"/>
      <c r="K70" s="211"/>
    </row>
    <row r="71" spans="1:11" ht="12" customHeight="1">
      <c r="A71" s="219"/>
      <c r="B71" s="204"/>
      <c r="C71" s="211"/>
      <c r="D71" s="223"/>
      <c r="E71" s="211"/>
      <c r="F71" s="211"/>
      <c r="G71" s="211"/>
      <c r="H71" s="223"/>
      <c r="I71" s="211"/>
      <c r="J71" s="211"/>
      <c r="K71" s="211"/>
    </row>
    <row r="72" spans="1:11" ht="12" customHeight="1">
      <c r="A72" s="201"/>
      <c r="B72" s="205"/>
      <c r="C72" s="201"/>
      <c r="D72" s="223"/>
      <c r="E72" s="201"/>
      <c r="F72" s="201"/>
      <c r="G72" s="201"/>
      <c r="H72" s="223"/>
      <c r="I72" s="201"/>
      <c r="J72" s="201"/>
      <c r="K72" s="201"/>
    </row>
    <row r="73" spans="1:11" ht="12" customHeight="1">
      <c r="A73" s="219"/>
      <c r="B73" s="204"/>
      <c r="C73" s="211"/>
      <c r="D73" s="223"/>
      <c r="E73" s="211"/>
      <c r="F73" s="211"/>
      <c r="G73" s="211"/>
      <c r="H73" s="223"/>
      <c r="I73" s="211"/>
      <c r="J73" s="211"/>
      <c r="K73" s="211"/>
    </row>
    <row r="74" spans="1:11" ht="12" customHeight="1">
      <c r="A74" s="211"/>
      <c r="B74" s="219"/>
      <c r="C74" s="211"/>
      <c r="D74" s="206"/>
      <c r="E74" s="211"/>
      <c r="F74" s="211"/>
      <c r="G74" s="211"/>
      <c r="H74" s="206"/>
      <c r="I74" s="211"/>
      <c r="J74" s="211"/>
      <c r="K74" s="211"/>
    </row>
    <row r="75" spans="1:11" ht="12" customHeight="1">
      <c r="A75" s="219"/>
      <c r="B75" s="201"/>
      <c r="C75" s="211"/>
      <c r="D75" s="223"/>
      <c r="E75" s="211"/>
      <c r="F75" s="211"/>
      <c r="G75" s="211"/>
      <c r="H75" s="223"/>
      <c r="I75" s="211"/>
      <c r="J75" s="211"/>
      <c r="K75" s="211"/>
    </row>
    <row r="76" spans="1:11" ht="12" customHeight="1">
      <c r="A76" s="211"/>
      <c r="B76" s="219"/>
      <c r="C76" s="211"/>
      <c r="D76" s="206"/>
      <c r="E76" s="211"/>
      <c r="F76" s="211"/>
      <c r="G76" s="211"/>
      <c r="H76" s="206"/>
      <c r="I76" s="211"/>
      <c r="J76" s="211"/>
      <c r="K76" s="211"/>
    </row>
    <row r="77" spans="1:11" ht="12" customHeight="1">
      <c r="A77" s="219"/>
      <c r="B77" s="201"/>
      <c r="C77" s="211"/>
      <c r="D77" s="223"/>
      <c r="E77" s="211"/>
      <c r="F77" s="211"/>
      <c r="G77" s="211"/>
      <c r="H77" s="223"/>
      <c r="I77" s="211"/>
      <c r="J77" s="211"/>
      <c r="K77" s="211"/>
    </row>
    <row r="78" spans="1:11" ht="12" customHeight="1">
      <c r="A78" s="205"/>
      <c r="B78" s="201"/>
      <c r="C78" s="215"/>
      <c r="D78" s="206"/>
      <c r="E78" s="215"/>
      <c r="F78" s="215"/>
      <c r="G78" s="215"/>
      <c r="H78" s="206"/>
      <c r="I78" s="215"/>
      <c r="J78" s="215"/>
      <c r="K78" s="215"/>
    </row>
    <row r="79" spans="1:11" ht="12" customHeight="1">
      <c r="A79" s="219"/>
      <c r="B79" s="204"/>
      <c r="C79" s="211"/>
      <c r="D79" s="223"/>
      <c r="E79" s="211"/>
      <c r="F79" s="211"/>
      <c r="G79" s="211"/>
      <c r="H79" s="223"/>
      <c r="I79" s="211"/>
      <c r="J79" s="211"/>
      <c r="K79" s="211"/>
    </row>
    <row r="80" spans="1:11" ht="12" customHeight="1">
      <c r="A80" s="219"/>
      <c r="B80" s="201"/>
      <c r="C80" s="219"/>
      <c r="D80" s="223"/>
      <c r="E80" s="219"/>
      <c r="F80" s="219"/>
      <c r="G80" s="219"/>
      <c r="H80" s="223"/>
      <c r="I80" s="219"/>
      <c r="J80" s="219"/>
      <c r="K80" s="219"/>
    </row>
    <row r="81" spans="1:11" ht="12" customHeight="1">
      <c r="A81" s="219"/>
      <c r="B81" s="201"/>
      <c r="C81" s="219"/>
      <c r="D81" s="210"/>
      <c r="E81" s="219"/>
      <c r="F81" s="219"/>
      <c r="G81" s="219"/>
      <c r="H81" s="210"/>
      <c r="I81" s="219"/>
      <c r="J81" s="219"/>
      <c r="K81" s="219"/>
    </row>
    <row r="82" spans="1:11" ht="12" customHeight="1">
      <c r="A82" s="217"/>
      <c r="B82" s="211"/>
      <c r="C82" s="207"/>
      <c r="D82" s="209"/>
      <c r="E82" s="207"/>
      <c r="F82" s="207"/>
      <c r="G82" s="207"/>
      <c r="H82" s="209"/>
      <c r="I82" s="207"/>
      <c r="J82" s="207"/>
      <c r="K82" s="207"/>
    </row>
    <row r="83" spans="1:11" ht="12" customHeight="1">
      <c r="A83" s="205"/>
      <c r="B83" s="219"/>
      <c r="C83" s="220"/>
      <c r="D83" s="198"/>
      <c r="E83" s="220"/>
      <c r="F83" s="220"/>
      <c r="G83" s="220"/>
      <c r="H83" s="198"/>
      <c r="I83" s="220"/>
      <c r="J83" s="220"/>
      <c r="K83" s="220"/>
    </row>
    <row r="84" spans="1:11" ht="12" customHeight="1">
      <c r="A84" s="205"/>
      <c r="B84" s="219"/>
      <c r="C84" s="219"/>
      <c r="D84" s="198"/>
      <c r="E84" s="219"/>
      <c r="F84" s="219"/>
      <c r="G84" s="219"/>
      <c r="H84" s="198"/>
      <c r="I84" s="219"/>
      <c r="J84" s="219"/>
      <c r="K84" s="219"/>
    </row>
    <row r="85" spans="1:11" s="103" customFormat="1" ht="15.75" customHeight="1">
      <c r="A85" s="200"/>
      <c r="B85" s="200"/>
      <c r="C85" s="200"/>
      <c r="D85" s="213"/>
      <c r="E85" s="200"/>
      <c r="F85" s="200"/>
      <c r="G85" s="200"/>
      <c r="H85" s="213"/>
      <c r="I85" s="200"/>
      <c r="J85" s="200"/>
      <c r="K85" s="200"/>
    </row>
    <row r="86" spans="1:11" s="103" customFormat="1" ht="27" customHeight="1">
      <c r="A86" s="506"/>
      <c r="B86" s="506"/>
      <c r="C86" s="506"/>
      <c r="D86" s="213"/>
      <c r="E86" s="289"/>
      <c r="F86" s="289"/>
      <c r="G86" s="289"/>
      <c r="H86" s="213"/>
      <c r="I86" s="371"/>
      <c r="J86" s="371"/>
      <c r="K86" s="371"/>
    </row>
    <row r="87" spans="1:11" s="103" customFormat="1">
      <c r="A87" s="100"/>
      <c r="B87" s="94"/>
      <c r="C87" s="33"/>
      <c r="E87" s="33"/>
      <c r="F87" s="33"/>
      <c r="G87" s="33"/>
      <c r="I87" s="33"/>
      <c r="J87" s="33"/>
      <c r="K87" s="33"/>
    </row>
    <row r="88" spans="1:11">
      <c r="A88" s="92"/>
      <c r="C88" s="92"/>
      <c r="E88" s="92"/>
      <c r="F88" s="92"/>
      <c r="G88" s="92"/>
      <c r="I88" s="92"/>
      <c r="J88" s="92"/>
      <c r="K88" s="92"/>
    </row>
    <row r="89" spans="1:11">
      <c r="A89" s="101"/>
      <c r="C89" s="92"/>
      <c r="E89" s="92"/>
      <c r="F89" s="92"/>
      <c r="G89" s="92"/>
      <c r="I89" s="92"/>
      <c r="J89" s="92"/>
      <c r="K89" s="92"/>
    </row>
  </sheetData>
  <mergeCells count="3">
    <mergeCell ref="A86:C86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6"/>
  <sheetViews>
    <sheetView showGridLines="0" view="pageBreakPreview" zoomScaleNormal="90" zoomScaleSheetLayoutView="100" workbookViewId="0">
      <pane xSplit="1" ySplit="3" topLeftCell="B25" activePane="bottomRight" state="frozen"/>
      <selection activeCell="B9" sqref="B9:F9"/>
      <selection pane="topRight" activeCell="B9" sqref="B9:F9"/>
      <selection pane="bottomLeft" activeCell="B9" sqref="B9:F9"/>
      <selection pane="bottomRight" activeCell="B70" sqref="B70:H70"/>
    </sheetView>
  </sheetViews>
  <sheetFormatPr defaultRowHeight="14.1" customHeight="1"/>
  <cols>
    <col min="1" max="1" width="44.7109375" style="11" customWidth="1"/>
    <col min="2" max="9" width="12.7109375" style="59" customWidth="1"/>
    <col min="10" max="16384" width="9.140625" style="59"/>
  </cols>
  <sheetData>
    <row r="1" spans="1:9" ht="14.1" customHeight="1">
      <c r="A1" s="507" t="s">
        <v>200</v>
      </c>
      <c r="B1" s="509" t="s">
        <v>204</v>
      </c>
      <c r="C1" s="510"/>
      <c r="D1" s="510"/>
      <c r="E1" s="511"/>
      <c r="F1" s="509" t="s">
        <v>214</v>
      </c>
      <c r="G1" s="510"/>
      <c r="H1" s="510"/>
      <c r="I1" s="511"/>
    </row>
    <row r="2" spans="1:9" ht="14.1" customHeight="1" thickBot="1">
      <c r="A2" s="508"/>
      <c r="B2" s="512"/>
      <c r="C2" s="513"/>
      <c r="D2" s="513"/>
      <c r="E2" s="514"/>
      <c r="F2" s="512"/>
      <c r="G2" s="513"/>
      <c r="H2" s="513"/>
      <c r="I2" s="514"/>
    </row>
    <row r="3" spans="1:9" ht="14.1" customHeight="1" thickBot="1">
      <c r="A3" s="331"/>
      <c r="B3" s="298" t="s">
        <v>110</v>
      </c>
      <c r="C3" s="328" t="s">
        <v>111</v>
      </c>
      <c r="D3" s="328" t="s">
        <v>112</v>
      </c>
      <c r="E3" s="238" t="s">
        <v>113</v>
      </c>
      <c r="F3" s="298" t="s">
        <v>110</v>
      </c>
      <c r="G3" s="328" t="s">
        <v>111</v>
      </c>
      <c r="H3" s="328" t="s">
        <v>112</v>
      </c>
      <c r="I3" s="238" t="s">
        <v>113</v>
      </c>
    </row>
    <row r="4" spans="1:9" ht="14.1" customHeight="1">
      <c r="A4" s="36"/>
      <c r="B4" s="114"/>
      <c r="C4" s="390"/>
      <c r="D4" s="390"/>
      <c r="E4" s="470"/>
      <c r="F4" s="390"/>
      <c r="G4" s="390"/>
      <c r="H4" s="390"/>
      <c r="I4" s="470"/>
    </row>
    <row r="5" spans="1:9" ht="14.1" customHeight="1">
      <c r="A5" s="44" t="s">
        <v>161</v>
      </c>
      <c r="B5" s="115"/>
      <c r="C5" s="396"/>
      <c r="D5" s="396"/>
      <c r="E5" s="471"/>
      <c r="F5" s="396"/>
      <c r="G5" s="396"/>
      <c r="H5" s="396"/>
      <c r="I5" s="471"/>
    </row>
    <row r="6" spans="1:9" ht="4.5" customHeight="1">
      <c r="A6" s="36"/>
      <c r="B6" s="114"/>
      <c r="C6" s="390"/>
      <c r="D6" s="390"/>
      <c r="E6" s="470"/>
      <c r="F6" s="390"/>
      <c r="G6" s="390"/>
      <c r="H6" s="390"/>
      <c r="I6" s="470"/>
    </row>
    <row r="7" spans="1:9" ht="14.1" customHeight="1">
      <c r="A7" s="45" t="s">
        <v>90</v>
      </c>
      <c r="B7" s="47"/>
      <c r="C7" s="226"/>
      <c r="D7" s="226"/>
      <c r="E7" s="47"/>
      <c r="F7" s="226"/>
      <c r="G7" s="226"/>
      <c r="H7" s="226"/>
      <c r="I7" s="47"/>
    </row>
    <row r="8" spans="1:9" ht="14.1" customHeight="1">
      <c r="B8" s="49"/>
      <c r="C8" s="383"/>
      <c r="D8" s="383"/>
      <c r="E8" s="472"/>
      <c r="F8" s="383"/>
      <c r="G8" s="383"/>
      <c r="H8" s="383"/>
      <c r="I8" s="472"/>
    </row>
    <row r="9" spans="1:9" ht="14.1" customHeight="1">
      <c r="A9" s="36" t="s">
        <v>222</v>
      </c>
      <c r="B9" s="71">
        <v>0.44800000000000001</v>
      </c>
      <c r="C9" s="391">
        <v>0.44800000000000001</v>
      </c>
      <c r="D9" s="391">
        <v>0.45</v>
      </c>
      <c r="E9" s="473">
        <v>0.44900000000000001</v>
      </c>
      <c r="F9" s="391">
        <v>0.44700000000000001</v>
      </c>
      <c r="G9" s="387">
        <v>0.45200000000000001</v>
      </c>
      <c r="H9" s="391" t="s">
        <v>122</v>
      </c>
      <c r="I9" s="473" t="s">
        <v>122</v>
      </c>
    </row>
    <row r="10" spans="1:9" ht="14.1" customHeight="1">
      <c r="A10" s="36" t="s">
        <v>91</v>
      </c>
      <c r="B10" s="70">
        <v>5297842</v>
      </c>
      <c r="C10" s="393">
        <v>5305926</v>
      </c>
      <c r="D10" s="393">
        <v>5302450</v>
      </c>
      <c r="E10" s="474">
        <v>5329996</v>
      </c>
      <c r="F10" s="393">
        <v>5305191</v>
      </c>
      <c r="G10" s="393">
        <v>5332289</v>
      </c>
      <c r="H10" s="393">
        <v>5322855</v>
      </c>
      <c r="I10" s="474">
        <v>5368607</v>
      </c>
    </row>
    <row r="11" spans="1:9" ht="14.1" customHeight="1">
      <c r="A11" s="40" t="s">
        <v>92</v>
      </c>
      <c r="B11" s="62">
        <v>0.64800000000000002</v>
      </c>
      <c r="C11" s="394">
        <f>3481130/C10</f>
        <v>0.65608340561100931</v>
      </c>
      <c r="D11" s="394">
        <f>3537218/D10</f>
        <v>0.66709125027110105</v>
      </c>
      <c r="E11" s="472">
        <v>0.67200000000000004</v>
      </c>
      <c r="F11" s="394">
        <v>0.68200000000000005</v>
      </c>
      <c r="G11" s="394">
        <f>+[1]IR_MTHU!$BT$9/G10</f>
        <v>0.68612391413893736</v>
      </c>
      <c r="H11" s="394">
        <f>+[2]IR_MTHU!$BU$9/[2]IR_MTHU!$BU$8</f>
        <v>0.69241318803536822</v>
      </c>
      <c r="I11" s="472">
        <f>SUM(3730057/I10)</f>
        <v>0.69479047358094936</v>
      </c>
    </row>
    <row r="12" spans="1:9" ht="14.1" customHeight="1">
      <c r="A12" s="36" t="s">
        <v>99</v>
      </c>
      <c r="B12" s="64">
        <v>205</v>
      </c>
      <c r="C12" s="388">
        <v>217</v>
      </c>
      <c r="D12" s="388">
        <v>212.33697076013371</v>
      </c>
      <c r="E12" s="475">
        <v>210.7</v>
      </c>
      <c r="F12" s="388">
        <v>211.6</v>
      </c>
      <c r="G12" s="388">
        <v>220.5</v>
      </c>
      <c r="H12" s="388">
        <v>218.96780766739559</v>
      </c>
      <c r="I12" s="475">
        <v>220.4</v>
      </c>
    </row>
    <row r="13" spans="1:9" ht="14.1" customHeight="1">
      <c r="A13" s="36" t="s">
        <v>93</v>
      </c>
      <c r="B13" s="64">
        <v>3307.8504515701879</v>
      </c>
      <c r="C13" s="388">
        <v>3441.2939949005108</v>
      </c>
      <c r="D13" s="388">
        <v>3533.0119068259614</v>
      </c>
      <c r="E13" s="475">
        <v>3477.803462192187</v>
      </c>
      <c r="F13" s="388">
        <v>3447</v>
      </c>
      <c r="G13" s="388">
        <v>3545.9302095722819</v>
      </c>
      <c r="H13" s="388">
        <v>3605.9136657693393</v>
      </c>
      <c r="I13" s="475">
        <v>3549</v>
      </c>
    </row>
    <row r="14" spans="1:9" ht="14.1" customHeight="1">
      <c r="A14" s="40" t="s">
        <v>94</v>
      </c>
      <c r="B14" s="69">
        <v>4573.8679528096118</v>
      </c>
      <c r="C14" s="392">
        <v>4695.6903924209391</v>
      </c>
      <c r="D14" s="392">
        <v>4746.3533113778394</v>
      </c>
      <c r="E14" s="476">
        <v>4662.8344076455187</v>
      </c>
      <c r="F14" s="392">
        <v>4605</v>
      </c>
      <c r="G14" s="392">
        <v>4668.6922397561975</v>
      </c>
      <c r="H14" s="392">
        <v>4686.3036042126087</v>
      </c>
      <c r="I14" s="476">
        <v>4629</v>
      </c>
    </row>
    <row r="15" spans="1:9" ht="14.1" customHeight="1">
      <c r="A15" s="40" t="s">
        <v>95</v>
      </c>
      <c r="B15" s="69">
        <v>997.87666507767972</v>
      </c>
      <c r="C15" s="392">
        <v>1095.4763049827673</v>
      </c>
      <c r="D15" s="392">
        <v>1136.169577011621</v>
      </c>
      <c r="E15" s="476">
        <v>1085.1567945569914</v>
      </c>
      <c r="F15" s="392">
        <v>1015</v>
      </c>
      <c r="G15" s="392">
        <v>1124.7223545638274</v>
      </c>
      <c r="H15" s="392">
        <v>1184.0763463181622</v>
      </c>
      <c r="I15" s="476">
        <v>1093</v>
      </c>
    </row>
    <row r="16" spans="1:9" ht="14.1" customHeight="1">
      <c r="A16" s="36" t="s">
        <v>96</v>
      </c>
      <c r="B16" s="65">
        <v>0.13100000000000001</v>
      </c>
      <c r="C16" s="387">
        <v>0.14899999999999999</v>
      </c>
      <c r="D16" s="387">
        <v>0.18189334862847717</v>
      </c>
      <c r="E16" s="477">
        <v>0.158</v>
      </c>
      <c r="F16" s="387">
        <v>0.18</v>
      </c>
      <c r="G16" s="387">
        <v>0.14548852528738707</v>
      </c>
      <c r="H16" s="387">
        <v>0.17231922908769939</v>
      </c>
      <c r="I16" s="477">
        <v>0.13900000000000001</v>
      </c>
    </row>
    <row r="17" spans="1:9" ht="14.1" customHeight="1">
      <c r="A17" s="40" t="s">
        <v>94</v>
      </c>
      <c r="B17" s="62">
        <v>9.8000000000000004E-2</v>
      </c>
      <c r="C17" s="383">
        <v>7.8509451695677759E-2</v>
      </c>
      <c r="D17" s="383">
        <v>7.4078298650073995E-2</v>
      </c>
      <c r="E17" s="472">
        <v>8.4000000000000005E-2</v>
      </c>
      <c r="F17" s="383">
        <v>9.1999999999999998E-2</v>
      </c>
      <c r="G17" s="383">
        <v>8.3143386179819909E-2</v>
      </c>
      <c r="H17" s="383">
        <v>8.8764966965378542E-2</v>
      </c>
      <c r="I17" s="472">
        <v>8.5000000000000006E-2</v>
      </c>
    </row>
    <row r="18" spans="1:9" ht="14.1" customHeight="1">
      <c r="A18" s="40" t="s">
        <v>95</v>
      </c>
      <c r="B18" s="62">
        <v>0.18</v>
      </c>
      <c r="C18" s="383">
        <v>0.28030560813541278</v>
      </c>
      <c r="D18" s="383">
        <v>0.39487188427378966</v>
      </c>
      <c r="E18" s="472">
        <v>0.30499999999999999</v>
      </c>
      <c r="F18" s="383">
        <v>0.36399999999999999</v>
      </c>
      <c r="G18" s="383">
        <v>0.27993423726440309</v>
      </c>
      <c r="H18" s="383">
        <v>0.35961718791413477</v>
      </c>
      <c r="I18" s="472">
        <v>0.26400000000000001</v>
      </c>
    </row>
    <row r="19" spans="1:9" ht="14.1" customHeight="1">
      <c r="A19" s="41" t="s">
        <v>97</v>
      </c>
      <c r="B19" s="65">
        <v>0.39</v>
      </c>
      <c r="C19" s="387">
        <v>0.43286715840210299</v>
      </c>
      <c r="D19" s="387">
        <v>0.44184885338278829</v>
      </c>
      <c r="E19" s="477">
        <v>0.44540000000000002</v>
      </c>
      <c r="F19" s="387">
        <v>0.45650000000000002</v>
      </c>
      <c r="G19" s="387">
        <v>0.46625083931158778</v>
      </c>
      <c r="H19" s="387">
        <v>0.47927996802042083</v>
      </c>
      <c r="I19" s="477">
        <v>0.48020000000000002</v>
      </c>
    </row>
    <row r="20" spans="1:9" ht="14.1" customHeight="1">
      <c r="A20" s="36" t="s">
        <v>123</v>
      </c>
      <c r="B20" s="70">
        <v>2870496</v>
      </c>
      <c r="C20" s="395">
        <v>2915379</v>
      </c>
      <c r="D20" s="395">
        <v>2979571</v>
      </c>
      <c r="E20" s="474">
        <v>3011938</v>
      </c>
      <c r="F20" s="395">
        <v>3026145</v>
      </c>
      <c r="G20" s="395">
        <v>3041446</v>
      </c>
      <c r="H20" s="395">
        <v>3062358</v>
      </c>
      <c r="I20" s="474">
        <v>3115130</v>
      </c>
    </row>
    <row r="21" spans="1:9" ht="14.1" customHeight="1">
      <c r="A21" s="36"/>
      <c r="B21" s="114"/>
      <c r="C21" s="390"/>
      <c r="D21" s="390"/>
      <c r="E21" s="470"/>
      <c r="F21" s="390"/>
      <c r="G21" s="390"/>
      <c r="H21" s="390"/>
      <c r="I21" s="470"/>
    </row>
    <row r="22" spans="1:9" ht="14.1" customHeight="1">
      <c r="A22" s="45" t="s">
        <v>75</v>
      </c>
      <c r="B22" s="51"/>
      <c r="C22" s="225"/>
      <c r="D22" s="225"/>
      <c r="E22" s="51"/>
      <c r="F22" s="225"/>
      <c r="G22" s="225"/>
      <c r="H22" s="225"/>
      <c r="I22" s="51"/>
    </row>
    <row r="23" spans="1:9" ht="14.1" customHeight="1">
      <c r="A23" s="36"/>
      <c r="B23" s="46"/>
      <c r="C23" s="390"/>
      <c r="D23" s="390"/>
      <c r="E23" s="470"/>
      <c r="F23" s="390"/>
      <c r="G23" s="390"/>
      <c r="H23" s="390"/>
      <c r="I23" s="470"/>
    </row>
    <row r="24" spans="1:9" ht="14.1" customHeight="1">
      <c r="A24" s="44" t="s">
        <v>98</v>
      </c>
      <c r="B24" s="114"/>
      <c r="C24" s="390"/>
      <c r="D24" s="390"/>
      <c r="E24" s="470"/>
      <c r="F24" s="390"/>
      <c r="G24" s="390"/>
      <c r="H24" s="390"/>
      <c r="I24" s="470"/>
    </row>
    <row r="25" spans="1:9" ht="14.1" customHeight="1">
      <c r="A25" s="105" t="s">
        <v>153</v>
      </c>
      <c r="B25" s="64">
        <v>1401632</v>
      </c>
      <c r="C25" s="388">
        <v>1391050</v>
      </c>
      <c r="D25" s="388">
        <v>1385153</v>
      </c>
      <c r="E25" s="475">
        <v>1383293</v>
      </c>
      <c r="F25" s="388">
        <v>1377574</v>
      </c>
      <c r="G25" s="388">
        <v>1371699</v>
      </c>
      <c r="H25" s="388">
        <v>1367538</v>
      </c>
      <c r="I25" s="475">
        <v>1362049</v>
      </c>
    </row>
    <row r="26" spans="1:9" ht="14.1" customHeight="1">
      <c r="A26" s="11" t="s">
        <v>76</v>
      </c>
      <c r="B26" s="69">
        <v>680443</v>
      </c>
      <c r="C26" s="392">
        <v>598018.28435000009</v>
      </c>
      <c r="D26" s="392">
        <v>558258.20468333329</v>
      </c>
      <c r="E26" s="476">
        <v>599687</v>
      </c>
      <c r="F26" s="397">
        <v>607916</v>
      </c>
      <c r="G26" s="392">
        <v>555389.2020500002</v>
      </c>
      <c r="H26" s="392">
        <v>524077.33298333327</v>
      </c>
      <c r="I26" s="476">
        <v>530110</v>
      </c>
    </row>
    <row r="27" spans="1:9" ht="14.1" customHeight="1">
      <c r="A27" s="41" t="s">
        <v>121</v>
      </c>
      <c r="B27" s="64">
        <v>161</v>
      </c>
      <c r="C27" s="388">
        <v>142.81047884340592</v>
      </c>
      <c r="D27" s="388">
        <v>134.11169584475044</v>
      </c>
      <c r="E27" s="475">
        <v>144</v>
      </c>
      <c r="F27" s="398">
        <v>147</v>
      </c>
      <c r="G27" s="388">
        <v>134.68380518581122</v>
      </c>
      <c r="H27" s="388">
        <v>127.58505144140118</v>
      </c>
      <c r="I27" s="475">
        <v>130</v>
      </c>
    </row>
    <row r="28" spans="1:9" ht="14.1" customHeight="1">
      <c r="A28" s="41" t="s">
        <v>152</v>
      </c>
      <c r="B28" s="64">
        <v>2327.3241365839826</v>
      </c>
      <c r="C28" s="388">
        <v>2383.3115821308411</v>
      </c>
      <c r="D28" s="388">
        <v>2263.0577159038698</v>
      </c>
      <c r="E28" s="475">
        <v>2039.5790086310601</v>
      </c>
      <c r="F28" s="388">
        <v>2252</v>
      </c>
      <c r="G28" s="388">
        <v>2216.9725972738847</v>
      </c>
      <c r="H28" s="388">
        <v>2165.4955050782032</v>
      </c>
      <c r="I28" s="475">
        <v>2132</v>
      </c>
    </row>
    <row r="29" spans="1:9" ht="14.1" customHeight="1">
      <c r="A29" s="36"/>
      <c r="B29" s="62"/>
      <c r="C29" s="383"/>
      <c r="D29" s="383"/>
      <c r="E29" s="472"/>
      <c r="F29" s="383"/>
      <c r="G29" s="383"/>
      <c r="H29" s="383"/>
      <c r="I29" s="472"/>
    </row>
    <row r="30" spans="1:9" ht="14.1" customHeight="1">
      <c r="A30" s="44" t="s">
        <v>77</v>
      </c>
      <c r="B30" s="62"/>
      <c r="C30" s="383"/>
      <c r="D30" s="383"/>
      <c r="E30" s="472"/>
      <c r="F30" s="383"/>
      <c r="G30" s="383"/>
      <c r="H30" s="383"/>
      <c r="I30" s="472"/>
    </row>
    <row r="31" spans="1:9" ht="14.1" customHeight="1">
      <c r="A31" s="36" t="s">
        <v>215</v>
      </c>
      <c r="B31" s="71">
        <v>0.377</v>
      </c>
      <c r="C31" s="387">
        <v>0.378</v>
      </c>
      <c r="D31" s="387">
        <v>0.38100000000000001</v>
      </c>
      <c r="E31" s="473">
        <v>0.38300000000000001</v>
      </c>
      <c r="F31" s="387">
        <v>0.38700000000000001</v>
      </c>
      <c r="G31" s="387">
        <v>0.38900000000000001</v>
      </c>
      <c r="H31" s="387">
        <v>0.3926</v>
      </c>
      <c r="I31" s="473" t="s">
        <v>122</v>
      </c>
    </row>
    <row r="32" spans="1:9" ht="14.1" customHeight="1">
      <c r="A32" s="40" t="s">
        <v>78</v>
      </c>
      <c r="B32" s="67">
        <v>547806</v>
      </c>
      <c r="C32" s="385">
        <v>548450</v>
      </c>
      <c r="D32" s="385">
        <v>546704</v>
      </c>
      <c r="E32" s="478">
        <v>542072</v>
      </c>
      <c r="F32" s="385">
        <v>534547</v>
      </c>
      <c r="G32" s="385">
        <v>527390</v>
      </c>
      <c r="H32" s="385">
        <v>516535</v>
      </c>
      <c r="I32" s="478">
        <v>506596</v>
      </c>
    </row>
    <row r="33" spans="1:9" ht="14.1" customHeight="1">
      <c r="A33" s="40" t="s">
        <v>79</v>
      </c>
      <c r="B33" s="67">
        <v>374478</v>
      </c>
      <c r="C33" s="385">
        <v>378796</v>
      </c>
      <c r="D33" s="385">
        <v>389182</v>
      </c>
      <c r="E33" s="478">
        <v>396091</v>
      </c>
      <c r="F33" s="385">
        <v>405859</v>
      </c>
      <c r="G33" s="385">
        <v>411502</v>
      </c>
      <c r="H33" s="385">
        <v>417945</v>
      </c>
      <c r="I33" s="478">
        <v>424572</v>
      </c>
    </row>
    <row r="34" spans="1:9" ht="14.1" customHeight="1">
      <c r="A34" s="40" t="s">
        <v>80</v>
      </c>
      <c r="B34" s="67">
        <v>166229</v>
      </c>
      <c r="C34" s="385">
        <v>177210</v>
      </c>
      <c r="D34" s="385">
        <v>190518</v>
      </c>
      <c r="E34" s="478">
        <v>209565</v>
      </c>
      <c r="F34" s="385">
        <v>229767</v>
      </c>
      <c r="G34" s="385">
        <v>249804</v>
      </c>
      <c r="H34" s="385">
        <v>274341</v>
      </c>
      <c r="I34" s="478">
        <v>299422</v>
      </c>
    </row>
    <row r="35" spans="1:9" ht="14.1" customHeight="1">
      <c r="A35" s="41" t="s">
        <v>81</v>
      </c>
      <c r="B35" s="63">
        <f>SUM(B32:B34)</f>
        <v>1088513</v>
      </c>
      <c r="C35" s="384">
        <v>1104456</v>
      </c>
      <c r="D35" s="384">
        <v>1126404</v>
      </c>
      <c r="E35" s="479">
        <v>1147728</v>
      </c>
      <c r="F35" s="384">
        <v>1170173</v>
      </c>
      <c r="G35" s="384">
        <v>1188696</v>
      </c>
      <c r="H35" s="384">
        <v>1208821</v>
      </c>
      <c r="I35" s="479">
        <v>1230590</v>
      </c>
    </row>
    <row r="36" spans="1:9" ht="14.1" customHeight="1">
      <c r="A36" s="41" t="s">
        <v>82</v>
      </c>
      <c r="B36" s="63">
        <v>3494.2989308382366</v>
      </c>
      <c r="C36" s="384">
        <v>3466.2218943617595</v>
      </c>
      <c r="D36" s="384">
        <v>3428.2265343999402</v>
      </c>
      <c r="E36" s="479">
        <v>3478.0299099460585</v>
      </c>
      <c r="F36" s="384">
        <v>3485</v>
      </c>
      <c r="G36" s="384">
        <v>3494.0475697884654</v>
      </c>
      <c r="H36" s="384">
        <v>3485.4887005228484</v>
      </c>
      <c r="I36" s="479">
        <v>3496</v>
      </c>
    </row>
    <row r="37" spans="1:9" ht="14.1" customHeight="1">
      <c r="A37" s="41" t="s">
        <v>83</v>
      </c>
      <c r="B37" s="63">
        <v>31186</v>
      </c>
      <c r="C37" s="384">
        <v>30596</v>
      </c>
      <c r="D37" s="384">
        <v>29601</v>
      </c>
      <c r="E37" s="479">
        <v>28927</v>
      </c>
      <c r="F37" s="384">
        <v>27863</v>
      </c>
      <c r="G37" s="384">
        <v>25503</v>
      </c>
      <c r="H37" s="384">
        <v>23967</v>
      </c>
      <c r="I37" s="479">
        <v>22729</v>
      </c>
    </row>
    <row r="38" spans="1:9" ht="14.1" customHeight="1">
      <c r="B38" s="62"/>
      <c r="C38" s="383"/>
      <c r="D38" s="383"/>
      <c r="E38" s="472"/>
      <c r="F38" s="383"/>
      <c r="G38" s="383"/>
      <c r="H38" s="383"/>
      <c r="I38" s="472"/>
    </row>
    <row r="39" spans="1:9" ht="14.1" customHeight="1">
      <c r="A39" s="44" t="s">
        <v>84</v>
      </c>
      <c r="B39" s="62"/>
      <c r="C39" s="383"/>
      <c r="D39" s="383"/>
      <c r="E39" s="472"/>
      <c r="F39" s="383"/>
      <c r="G39" s="383"/>
      <c r="H39" s="383"/>
      <c r="I39" s="472"/>
    </row>
    <row r="40" spans="1:9" ht="14.1" customHeight="1">
      <c r="A40" s="36" t="s">
        <v>216</v>
      </c>
      <c r="B40" s="71">
        <v>0.29199999999999998</v>
      </c>
      <c r="C40" s="391">
        <v>0.29299999999999998</v>
      </c>
      <c r="D40" s="391">
        <v>0.29799999999999999</v>
      </c>
      <c r="E40" s="473">
        <v>0.30599999999999999</v>
      </c>
      <c r="F40" s="391">
        <v>0.31</v>
      </c>
      <c r="G40" s="387">
        <v>0.313</v>
      </c>
      <c r="H40" s="391">
        <v>0.31780000000000003</v>
      </c>
      <c r="I40" s="473" t="s">
        <v>122</v>
      </c>
    </row>
    <row r="41" spans="1:9" ht="14.1" customHeight="1">
      <c r="A41" s="40" t="s">
        <v>85</v>
      </c>
      <c r="B41" s="69">
        <v>115200</v>
      </c>
      <c r="C41" s="392">
        <v>109845</v>
      </c>
      <c r="D41" s="392">
        <v>112773</v>
      </c>
      <c r="E41" s="476">
        <v>108974</v>
      </c>
      <c r="F41" s="392">
        <v>110348</v>
      </c>
      <c r="G41" s="392">
        <v>108624</v>
      </c>
      <c r="H41" s="392">
        <v>106770</v>
      </c>
      <c r="I41" s="476">
        <v>103768</v>
      </c>
    </row>
    <row r="42" spans="1:9" ht="14.1" customHeight="1">
      <c r="A42" s="40" t="s">
        <v>86</v>
      </c>
      <c r="B42" s="69">
        <v>274556</v>
      </c>
      <c r="C42" s="392">
        <v>270065</v>
      </c>
      <c r="D42" s="392">
        <v>266920</v>
      </c>
      <c r="E42" s="476">
        <v>263770</v>
      </c>
      <c r="F42" s="392">
        <v>258499</v>
      </c>
      <c r="G42" s="392">
        <v>253006</v>
      </c>
      <c r="H42" s="392">
        <v>245338</v>
      </c>
      <c r="I42" s="476">
        <v>239274</v>
      </c>
    </row>
    <row r="43" spans="1:9" ht="14.1" customHeight="1">
      <c r="A43" s="40" t="s">
        <v>87</v>
      </c>
      <c r="B43" s="69">
        <v>649115</v>
      </c>
      <c r="C43" s="392">
        <v>665009</v>
      </c>
      <c r="D43" s="392">
        <v>686053</v>
      </c>
      <c r="E43" s="476">
        <v>714980</v>
      </c>
      <c r="F43" s="392">
        <v>737797</v>
      </c>
      <c r="G43" s="392">
        <v>760552</v>
      </c>
      <c r="H43" s="392">
        <v>786237</v>
      </c>
      <c r="I43" s="476">
        <v>814771</v>
      </c>
    </row>
    <row r="44" spans="1:9" ht="14.1" customHeight="1">
      <c r="A44" s="41" t="s">
        <v>88</v>
      </c>
      <c r="B44" s="64">
        <f>SUM(B41:B43)</f>
        <v>1038871</v>
      </c>
      <c r="C44" s="388">
        <f>SUM(C41:C43)</f>
        <v>1044919</v>
      </c>
      <c r="D44" s="388">
        <v>1065746</v>
      </c>
      <c r="E44" s="475">
        <v>1087724</v>
      </c>
      <c r="F44" s="388">
        <v>1106644</v>
      </c>
      <c r="G44" s="388">
        <v>1122182</v>
      </c>
      <c r="H44" s="388">
        <v>1138345</v>
      </c>
      <c r="I44" s="475">
        <v>1157813</v>
      </c>
    </row>
    <row r="45" spans="1:9" ht="14.1" customHeight="1">
      <c r="A45" s="36" t="s">
        <v>89</v>
      </c>
      <c r="B45" s="64">
        <v>3567.793857727399</v>
      </c>
      <c r="C45" s="388">
        <v>3412.0616049230625</v>
      </c>
      <c r="D45" s="388">
        <v>3355.3648114509233</v>
      </c>
      <c r="E45" s="475">
        <v>3369.9654646683061</v>
      </c>
      <c r="F45" s="388">
        <v>3312</v>
      </c>
      <c r="G45" s="388">
        <v>3301.402658493982</v>
      </c>
      <c r="H45" s="388">
        <v>3284.0118812317983</v>
      </c>
      <c r="I45" s="475">
        <v>3283</v>
      </c>
    </row>
    <row r="46" spans="1:9" ht="14.1" customHeight="1">
      <c r="A46" s="36"/>
      <c r="B46" s="62"/>
      <c r="C46" s="383"/>
      <c r="D46" s="383"/>
      <c r="E46" s="472"/>
      <c r="F46" s="383"/>
      <c r="G46" s="383"/>
      <c r="H46" s="383"/>
      <c r="I46" s="472"/>
    </row>
    <row r="47" spans="1:9" ht="14.1" customHeight="1">
      <c r="A47" s="44" t="s">
        <v>223</v>
      </c>
      <c r="B47" s="62"/>
      <c r="C47" s="383"/>
      <c r="D47" s="383"/>
      <c r="E47" s="472"/>
      <c r="F47" s="383"/>
      <c r="G47" s="383"/>
      <c r="H47" s="383"/>
      <c r="I47" s="472"/>
    </row>
    <row r="48" spans="1:9" ht="3.75" customHeight="1">
      <c r="B48" s="62"/>
      <c r="C48" s="383"/>
      <c r="D48" s="383"/>
      <c r="E48" s="472"/>
      <c r="F48" s="383"/>
      <c r="G48" s="383"/>
      <c r="H48" s="383"/>
      <c r="I48" s="472"/>
    </row>
    <row r="49" spans="1:9" ht="14.1" customHeight="1">
      <c r="A49" s="45" t="s">
        <v>90</v>
      </c>
      <c r="B49" s="52"/>
      <c r="C49" s="226"/>
      <c r="D49" s="226"/>
      <c r="E49" s="52"/>
      <c r="F49" s="226"/>
      <c r="G49" s="226"/>
      <c r="H49" s="226"/>
      <c r="I49" s="52"/>
    </row>
    <row r="50" spans="1:9" ht="14.1" customHeight="1">
      <c r="A50" s="36"/>
      <c r="B50" s="49"/>
      <c r="C50" s="383"/>
      <c r="D50" s="383"/>
      <c r="E50" s="472"/>
      <c r="F50" s="383"/>
      <c r="G50" s="383"/>
      <c r="H50" s="383"/>
      <c r="I50" s="472"/>
    </row>
    <row r="51" spans="1:9" ht="14.1" customHeight="1">
      <c r="A51" s="36" t="s">
        <v>217</v>
      </c>
      <c r="B51" s="65">
        <v>1.0389999999999999</v>
      </c>
      <c r="C51" s="387">
        <v>1.03131021194605</v>
      </c>
      <c r="D51" s="387">
        <v>1.1040462427745665</v>
      </c>
      <c r="E51" s="477">
        <v>1.052</v>
      </c>
      <c r="F51" s="387">
        <v>1.0389999999999999</v>
      </c>
      <c r="G51" s="387">
        <v>1.0447976878612717</v>
      </c>
      <c r="H51" s="387">
        <v>1.0992292870905587</v>
      </c>
      <c r="I51" s="477">
        <v>1.038</v>
      </c>
    </row>
    <row r="52" spans="1:9" ht="14.1" customHeight="1">
      <c r="A52" s="36" t="s">
        <v>218</v>
      </c>
      <c r="B52" s="65">
        <v>0.48599999999999999</v>
      </c>
      <c r="C52" s="387">
        <v>0.48388603456328816</v>
      </c>
      <c r="D52" s="387">
        <v>0.48952879581151831</v>
      </c>
      <c r="E52" s="477">
        <v>0.496</v>
      </c>
      <c r="F52" s="387">
        <v>0.496</v>
      </c>
      <c r="G52" s="387">
        <v>0.49377593360995853</v>
      </c>
      <c r="H52" s="387">
        <v>0.49956178790534617</v>
      </c>
      <c r="I52" s="477">
        <v>0.48699999999999999</v>
      </c>
    </row>
    <row r="53" spans="1:9" ht="14.1" customHeight="1">
      <c r="A53" s="42" t="s">
        <v>91</v>
      </c>
      <c r="B53" s="64">
        <v>1174266</v>
      </c>
      <c r="C53" s="388">
        <v>1172368</v>
      </c>
      <c r="D53" s="388">
        <v>1236623</v>
      </c>
      <c r="E53" s="475">
        <v>1205728</v>
      </c>
      <c r="F53" s="388">
        <v>1188524</v>
      </c>
      <c r="G53" s="388">
        <v>1198053</v>
      </c>
      <c r="H53" s="388">
        <v>1258691</v>
      </c>
      <c r="I53" s="475">
        <v>1219797</v>
      </c>
    </row>
    <row r="54" spans="1:9" ht="14.1" customHeight="1">
      <c r="A54" s="43" t="s">
        <v>92</v>
      </c>
      <c r="B54" s="62">
        <v>0.48899999999999999</v>
      </c>
      <c r="C54" s="383">
        <v>0.4985713372675174</v>
      </c>
      <c r="D54" s="383">
        <v>0.4789542145702213</v>
      </c>
      <c r="E54" s="472">
        <v>0.503</v>
      </c>
      <c r="F54" s="383">
        <v>0.51500000000000001</v>
      </c>
      <c r="G54" s="383">
        <v>0.51750642116147971</v>
      </c>
      <c r="H54" s="383">
        <v>0.49599935862733552</v>
      </c>
      <c r="I54" s="472">
        <v>0.51900000000000002</v>
      </c>
    </row>
    <row r="55" spans="1:9" ht="14.1" customHeight="1">
      <c r="A55" s="36" t="s">
        <v>99</v>
      </c>
      <c r="B55" s="66">
        <v>219</v>
      </c>
      <c r="C55" s="389">
        <v>234</v>
      </c>
      <c r="D55" s="389">
        <v>225</v>
      </c>
      <c r="E55" s="480">
        <v>231</v>
      </c>
      <c r="F55" s="389">
        <v>220</v>
      </c>
      <c r="G55" s="389">
        <v>231</v>
      </c>
      <c r="H55" s="389">
        <v>218.1814790143097</v>
      </c>
      <c r="I55" s="480">
        <v>226</v>
      </c>
    </row>
    <row r="56" spans="1:9" ht="14.1" customHeight="1">
      <c r="A56" s="36" t="s">
        <v>93</v>
      </c>
      <c r="B56" s="64">
        <v>1573.8974186072171</v>
      </c>
      <c r="C56" s="388">
        <v>1706.9869281119768</v>
      </c>
      <c r="D56" s="388">
        <v>1908.2828371074379</v>
      </c>
      <c r="E56" s="484">
        <v>1615</v>
      </c>
      <c r="F56" s="388">
        <v>1640</v>
      </c>
      <c r="G56" s="388">
        <v>1735.8</v>
      </c>
      <c r="H56" s="483">
        <v>1851</v>
      </c>
      <c r="I56" s="475">
        <v>1706</v>
      </c>
    </row>
    <row r="57" spans="1:9" ht="14.1" customHeight="1">
      <c r="A57" s="36"/>
      <c r="B57" s="62"/>
      <c r="C57" s="383"/>
      <c r="D57" s="383"/>
      <c r="E57" s="472"/>
      <c r="F57" s="383"/>
      <c r="G57" s="383"/>
      <c r="H57" s="383"/>
      <c r="I57" s="472"/>
    </row>
    <row r="58" spans="1:9" ht="14.1" customHeight="1">
      <c r="A58" s="45" t="s">
        <v>75</v>
      </c>
      <c r="B58" s="48"/>
      <c r="C58" s="226"/>
      <c r="D58" s="226"/>
      <c r="E58" s="48"/>
      <c r="F58" s="226"/>
      <c r="G58" s="226"/>
      <c r="H58" s="226"/>
      <c r="I58" s="48"/>
    </row>
    <row r="59" spans="1:9" ht="14.1" customHeight="1">
      <c r="B59" s="49"/>
      <c r="C59" s="383"/>
      <c r="D59" s="383"/>
      <c r="E59" s="472"/>
      <c r="F59" s="383"/>
      <c r="G59" s="383"/>
      <c r="H59" s="383"/>
      <c r="I59" s="472"/>
    </row>
    <row r="60" spans="1:9" ht="14.1" customHeight="1">
      <c r="A60" s="44" t="s">
        <v>98</v>
      </c>
      <c r="B60" s="62"/>
      <c r="C60" s="383"/>
      <c r="D60" s="383"/>
      <c r="E60" s="472"/>
      <c r="F60" s="383"/>
      <c r="G60" s="383"/>
      <c r="H60" s="383"/>
      <c r="I60" s="472"/>
    </row>
    <row r="61" spans="1:9" ht="14.1" customHeight="1">
      <c r="A61" s="11" t="s">
        <v>100</v>
      </c>
      <c r="B61" s="62">
        <v>0.104</v>
      </c>
      <c r="C61" s="383">
        <v>0.10456242600856024</v>
      </c>
      <c r="D61" s="383">
        <v>0.10444595689204798</v>
      </c>
      <c r="E61" s="472">
        <v>0.106</v>
      </c>
      <c r="F61" s="383">
        <v>0.106</v>
      </c>
      <c r="G61" s="383">
        <v>0.10517630057803468</v>
      </c>
      <c r="H61" s="383">
        <v>0.106</v>
      </c>
      <c r="I61" s="472">
        <v>0.107</v>
      </c>
    </row>
    <row r="62" spans="1:9" ht="14.1" customHeight="1">
      <c r="A62" s="109" t="s">
        <v>153</v>
      </c>
      <c r="B62" s="63">
        <v>209039</v>
      </c>
      <c r="C62" s="384">
        <v>209562</v>
      </c>
      <c r="D62" s="384">
        <v>210333</v>
      </c>
      <c r="E62" s="479">
        <v>212345</v>
      </c>
      <c r="F62" s="384">
        <v>212204</v>
      </c>
      <c r="G62" s="384">
        <v>211552</v>
      </c>
      <c r="H62" s="384">
        <v>213458</v>
      </c>
      <c r="I62" s="479">
        <v>215810</v>
      </c>
    </row>
    <row r="63" spans="1:9" ht="14.1" customHeight="1">
      <c r="A63" s="117" t="s">
        <v>154</v>
      </c>
      <c r="B63" s="63">
        <v>36056</v>
      </c>
      <c r="C63" s="384">
        <v>34074.463000000003</v>
      </c>
      <c r="D63" s="384">
        <v>32767.54694</v>
      </c>
      <c r="E63" s="479">
        <v>32873</v>
      </c>
      <c r="F63" s="399">
        <v>31827</v>
      </c>
      <c r="G63" s="384">
        <v>30203</v>
      </c>
      <c r="H63" s="384">
        <v>28673.387999999999</v>
      </c>
      <c r="I63" s="479">
        <v>28326</v>
      </c>
    </row>
    <row r="64" spans="1:9" ht="14.1" customHeight="1">
      <c r="A64" s="104"/>
      <c r="B64" s="62"/>
      <c r="C64" s="383"/>
      <c r="D64" s="383"/>
      <c r="E64" s="472"/>
      <c r="F64" s="383"/>
      <c r="G64" s="383"/>
      <c r="H64" s="383"/>
      <c r="I64" s="472"/>
    </row>
    <row r="65" spans="1:9" ht="14.1" customHeight="1">
      <c r="A65" s="44" t="s">
        <v>101</v>
      </c>
      <c r="B65" s="62"/>
      <c r="C65" s="383"/>
      <c r="D65" s="383"/>
      <c r="E65" s="472"/>
      <c r="F65" s="383"/>
      <c r="G65" s="383"/>
      <c r="H65" s="383"/>
      <c r="I65" s="472"/>
    </row>
    <row r="66" spans="1:9" ht="14.1" customHeight="1">
      <c r="A66" s="40" t="s">
        <v>198</v>
      </c>
      <c r="B66" s="67">
        <v>168608</v>
      </c>
      <c r="C66" s="385">
        <v>171321</v>
      </c>
      <c r="D66" s="385">
        <v>174744</v>
      </c>
      <c r="E66" s="478">
        <v>178760</v>
      </c>
      <c r="F66" s="385">
        <v>180379</v>
      </c>
      <c r="G66" s="385">
        <v>180352</v>
      </c>
      <c r="H66" s="385">
        <v>184061</v>
      </c>
      <c r="I66" s="478">
        <v>188072</v>
      </c>
    </row>
    <row r="67" spans="1:9" ht="14.1" customHeight="1">
      <c r="A67" s="40" t="s">
        <v>199</v>
      </c>
      <c r="B67" s="67">
        <v>19110</v>
      </c>
      <c r="C67" s="385">
        <v>18608</v>
      </c>
      <c r="D67" s="385">
        <v>18012</v>
      </c>
      <c r="E67" s="478">
        <v>17503</v>
      </c>
      <c r="F67" s="385">
        <v>17139</v>
      </c>
      <c r="G67" s="385">
        <v>16784</v>
      </c>
      <c r="H67" s="385">
        <v>16386</v>
      </c>
      <c r="I67" s="478">
        <v>16175</v>
      </c>
    </row>
    <row r="68" spans="1:9" ht="14.1" customHeight="1">
      <c r="A68" s="36" t="s">
        <v>162</v>
      </c>
      <c r="B68" s="63">
        <f>SUM(B66:B67)</f>
        <v>187718</v>
      </c>
      <c r="C68" s="384">
        <v>189929</v>
      </c>
      <c r="D68" s="384">
        <v>192756</v>
      </c>
      <c r="E68" s="479">
        <v>196263</v>
      </c>
      <c r="F68" s="384">
        <v>197518</v>
      </c>
      <c r="G68" s="384">
        <v>197136</v>
      </c>
      <c r="H68" s="384">
        <v>200447</v>
      </c>
      <c r="I68" s="479">
        <v>204247</v>
      </c>
    </row>
    <row r="69" spans="1:9" ht="14.1" customHeight="1">
      <c r="A69" s="53" t="s">
        <v>102</v>
      </c>
      <c r="B69" s="68">
        <v>119094</v>
      </c>
      <c r="C69" s="386">
        <v>121734</v>
      </c>
      <c r="D69" s="386">
        <v>124113</v>
      </c>
      <c r="E69" s="481">
        <v>128406</v>
      </c>
      <c r="F69" s="386">
        <v>130255</v>
      </c>
      <c r="G69" s="386">
        <v>131876</v>
      </c>
      <c r="H69" s="386">
        <v>133499</v>
      </c>
      <c r="I69" s="481">
        <v>136372</v>
      </c>
    </row>
    <row r="70" spans="1:9" ht="14.1" customHeight="1">
      <c r="A70" s="214"/>
    </row>
    <row r="71" spans="1:9" ht="14.1" customHeight="1">
      <c r="A71" s="11" t="s">
        <v>219</v>
      </c>
    </row>
    <row r="72" spans="1:9" ht="14.1" customHeight="1">
      <c r="A72" s="11" t="s">
        <v>220</v>
      </c>
    </row>
    <row r="73" spans="1:9" ht="14.1" customHeight="1">
      <c r="A73" s="11" t="s">
        <v>221</v>
      </c>
      <c r="G73" s="482"/>
    </row>
    <row r="74" spans="1:9" ht="14.1" customHeight="1">
      <c r="A74" s="491" t="s">
        <v>227</v>
      </c>
    </row>
    <row r="76" spans="1:9" ht="14.1" customHeight="1">
      <c r="A76" s="116"/>
    </row>
    <row r="77" spans="1:9" ht="14.1" customHeight="1">
      <c r="A77" s="116"/>
    </row>
    <row r="78" spans="1:9" ht="14.1" customHeight="1">
      <c r="A78" s="116"/>
    </row>
    <row r="79" spans="1:9" ht="14.1" customHeight="1">
      <c r="A79" s="208"/>
    </row>
    <row r="80" spans="1:9" ht="14.1" customHeight="1">
      <c r="A80" s="216"/>
    </row>
    <row r="81" spans="1:1" ht="14.1" customHeight="1">
      <c r="A81" s="162"/>
    </row>
    <row r="82" spans="1:1" ht="14.1" customHeight="1">
      <c r="A82" s="202"/>
    </row>
    <row r="83" spans="1:1" ht="14.1" customHeight="1">
      <c r="A83" s="202"/>
    </row>
    <row r="84" spans="1:1" ht="14.1" customHeight="1">
      <c r="A84" s="222"/>
    </row>
    <row r="85" spans="1:1" ht="14.1" customHeight="1">
      <c r="A85" s="212"/>
    </row>
    <row r="86" spans="1:1" ht="14.1" customHeight="1">
      <c r="A86" s="162"/>
    </row>
    <row r="87" spans="1:1" ht="14.1" customHeight="1">
      <c r="A87" s="162"/>
    </row>
    <row r="88" spans="1:1" ht="14.1" customHeight="1">
      <c r="A88" s="116"/>
    </row>
    <row r="89" spans="1:1" ht="14.1" customHeight="1">
      <c r="A89" s="116"/>
    </row>
    <row r="90" spans="1:1" ht="14.1" customHeight="1">
      <c r="A90" s="116"/>
    </row>
    <row r="91" spans="1:1" ht="14.1" customHeight="1">
      <c r="A91" s="116"/>
    </row>
    <row r="92" spans="1:1" ht="14.1" customHeight="1">
      <c r="A92" s="116"/>
    </row>
    <row r="93" spans="1:1" ht="14.1" customHeight="1">
      <c r="A93" s="116"/>
    </row>
    <row r="94" spans="1:1" ht="14.1" customHeight="1">
      <c r="A94" s="116"/>
    </row>
    <row r="95" spans="1:1" ht="14.1" customHeight="1">
      <c r="A95" s="116"/>
    </row>
    <row r="96" spans="1:1" ht="14.1" customHeight="1">
      <c r="A96" s="116"/>
    </row>
    <row r="97" spans="1:1" ht="14.1" customHeight="1">
      <c r="A97" s="116"/>
    </row>
    <row r="98" spans="1:1" ht="14.1" customHeight="1">
      <c r="A98" s="116"/>
    </row>
    <row r="99" spans="1:1" ht="14.1" customHeight="1">
      <c r="A99" s="116"/>
    </row>
    <row r="100" spans="1:1" ht="14.1" customHeight="1">
      <c r="A100" s="116"/>
    </row>
    <row r="106" spans="1:1" ht="14.1" customHeight="1">
      <c r="A106" s="36"/>
    </row>
    <row r="113" spans="1:1" ht="14.1" customHeight="1">
      <c r="A113" s="36"/>
    </row>
    <row r="114" spans="1:1" ht="14.1" customHeight="1">
      <c r="A114" s="36"/>
    </row>
    <row r="115" spans="1:1" ht="14.1" customHeight="1">
      <c r="A115" s="38"/>
    </row>
    <row r="116" spans="1:1" ht="14.1" customHeight="1">
      <c r="A116" s="39"/>
    </row>
    <row r="117" spans="1:1" ht="14.1" customHeight="1">
      <c r="A117" s="39"/>
    </row>
    <row r="118" spans="1:1" ht="14.1" customHeight="1">
      <c r="A118" s="37"/>
    </row>
    <row r="119" spans="1:1" ht="14.1" customHeight="1">
      <c r="A119" s="5"/>
    </row>
    <row r="120" spans="1:1" ht="14.1" customHeight="1">
      <c r="A120" s="5"/>
    </row>
    <row r="122" spans="1:1" ht="14.1" customHeight="1">
      <c r="A122" s="36"/>
    </row>
    <row r="123" spans="1:1" ht="14.1" customHeight="1">
      <c r="A123" s="36"/>
    </row>
    <row r="124" spans="1:1" ht="14.1" customHeight="1">
      <c r="A124" s="36"/>
    </row>
    <row r="125" spans="1:1" ht="14.1" customHeight="1">
      <c r="A125" s="36"/>
    </row>
    <row r="126" spans="1:1" ht="14.1" customHeight="1">
      <c r="A126" s="36"/>
    </row>
    <row r="127" spans="1:1" ht="14.1" customHeight="1">
      <c r="A127" s="36"/>
    </row>
    <row r="128" spans="1:1" ht="14.1" customHeight="1">
      <c r="A128" s="36"/>
    </row>
    <row r="134" spans="1:1" ht="14.1" customHeight="1">
      <c r="A134" s="36"/>
    </row>
    <row r="135" spans="1:1" ht="14.1" customHeight="1">
      <c r="A135" s="36"/>
    </row>
    <row r="136" spans="1:1" ht="14.1" customHeight="1">
      <c r="A136" s="36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6" orientation="portrait" r:id="rId1"/>
  <rowBreaks count="1" manualBreakCount="1">
    <brk id="46" max="8" man="1"/>
  </rowBreaks>
  <ignoredErrors>
    <ignoredError sqref="C44 B35:B4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5"/>
  <sheetViews>
    <sheetView showGridLines="0" view="pageBreakPreview" zoomScale="90" zoomScaleNormal="10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C56" sqref="C56:D56"/>
    </sheetView>
  </sheetViews>
  <sheetFormatPr defaultRowHeight="14.1" customHeight="1"/>
  <cols>
    <col min="1" max="1" width="62.7109375" style="11" customWidth="1"/>
    <col min="2" max="2" width="14.28515625" style="59" customWidth="1"/>
    <col min="3" max="5" width="14.28515625" style="3" customWidth="1"/>
    <col min="6" max="6" width="14.28515625" style="59" customWidth="1"/>
    <col min="7" max="9" width="14.28515625" style="3" customWidth="1"/>
    <col min="10" max="16384" width="9.140625" style="3"/>
  </cols>
  <sheetData>
    <row r="1" spans="1:9" s="55" customFormat="1" ht="14.1" customHeight="1">
      <c r="A1" s="515" t="s">
        <v>74</v>
      </c>
      <c r="B1" s="505" t="s">
        <v>204</v>
      </c>
      <c r="C1" s="500"/>
      <c r="D1" s="500"/>
      <c r="E1" s="501"/>
      <c r="F1" s="505" t="s">
        <v>214</v>
      </c>
      <c r="G1" s="500"/>
      <c r="H1" s="500"/>
      <c r="I1" s="501"/>
    </row>
    <row r="2" spans="1:9" s="55" customFormat="1" ht="12.75" customHeight="1" thickBot="1">
      <c r="A2" s="516"/>
      <c r="B2" s="502"/>
      <c r="C2" s="503"/>
      <c r="D2" s="503"/>
      <c r="E2" s="504"/>
      <c r="F2" s="502"/>
      <c r="G2" s="503"/>
      <c r="H2" s="503"/>
      <c r="I2" s="504"/>
    </row>
    <row r="3" spans="1:9" s="55" customFormat="1" ht="14.1" customHeight="1">
      <c r="A3" s="60"/>
      <c r="B3" s="294" t="s">
        <v>1</v>
      </c>
      <c r="C3" s="294" t="s">
        <v>2</v>
      </c>
      <c r="D3" s="121" t="s">
        <v>192</v>
      </c>
      <c r="E3" s="121" t="s">
        <v>4</v>
      </c>
      <c r="F3" s="294" t="s">
        <v>1</v>
      </c>
      <c r="G3" s="294" t="s">
        <v>2</v>
      </c>
      <c r="H3" s="121" t="s">
        <v>192</v>
      </c>
      <c r="I3" s="121" t="s">
        <v>4</v>
      </c>
    </row>
    <row r="4" spans="1:9" s="55" customFormat="1" ht="14.1" customHeight="1">
      <c r="A4" s="36"/>
      <c r="B4" s="46"/>
      <c r="C4" s="390"/>
      <c r="D4" s="390"/>
      <c r="E4" s="470"/>
      <c r="F4" s="390"/>
      <c r="G4" s="390"/>
      <c r="H4" s="390"/>
      <c r="I4" s="470"/>
    </row>
    <row r="5" spans="1:9" s="55" customFormat="1" ht="14.1" customHeight="1">
      <c r="A5" s="44" t="s">
        <v>161</v>
      </c>
      <c r="B5" s="243"/>
      <c r="C5" s="396"/>
      <c r="D5" s="396"/>
      <c r="E5" s="471"/>
      <c r="F5" s="396"/>
      <c r="G5" s="396"/>
      <c r="H5" s="396"/>
      <c r="I5" s="471"/>
    </row>
    <row r="6" spans="1:9" s="55" customFormat="1" ht="3.75" customHeight="1">
      <c r="A6" s="36"/>
      <c r="B6" s="46"/>
      <c r="C6" s="390"/>
      <c r="D6" s="390"/>
      <c r="E6" s="470"/>
      <c r="F6" s="390"/>
      <c r="G6" s="390"/>
      <c r="H6" s="390"/>
      <c r="I6" s="470"/>
    </row>
    <row r="7" spans="1:9" s="55" customFormat="1" ht="14.1" customHeight="1">
      <c r="A7" s="45" t="s">
        <v>90</v>
      </c>
      <c r="B7" s="47"/>
      <c r="C7" s="226"/>
      <c r="D7" s="226"/>
      <c r="E7" s="47"/>
      <c r="F7" s="226"/>
      <c r="G7" s="226"/>
      <c r="H7" s="226"/>
      <c r="I7" s="47"/>
    </row>
    <row r="8" spans="1:9" s="55" customFormat="1" ht="14.1" customHeight="1">
      <c r="A8" s="11"/>
      <c r="B8" s="49"/>
      <c r="C8" s="383"/>
      <c r="D8" s="383"/>
      <c r="E8" s="472"/>
      <c r="F8" s="383"/>
      <c r="G8" s="383"/>
      <c r="H8" s="383"/>
      <c r="I8" s="472"/>
    </row>
    <row r="9" spans="1:9" s="55" customFormat="1" ht="14.1" customHeight="1">
      <c r="A9" s="36" t="s">
        <v>222</v>
      </c>
      <c r="B9" s="71">
        <v>0.44800000000000001</v>
      </c>
      <c r="C9" s="391">
        <v>0.44800000000000001</v>
      </c>
      <c r="D9" s="391">
        <v>0.45</v>
      </c>
      <c r="E9" s="473">
        <v>0.44900000000000001</v>
      </c>
      <c r="F9" s="391">
        <v>0.44700000000000001</v>
      </c>
      <c r="G9" s="387">
        <v>0.45200000000000001</v>
      </c>
      <c r="H9" s="391" t="s">
        <v>122</v>
      </c>
      <c r="I9" s="473" t="s">
        <v>122</v>
      </c>
    </row>
    <row r="10" spans="1:9" s="55" customFormat="1" ht="14.1" customHeight="1">
      <c r="A10" s="36" t="s">
        <v>91</v>
      </c>
      <c r="B10" s="244">
        <v>5297842</v>
      </c>
      <c r="C10" s="393">
        <v>5305926</v>
      </c>
      <c r="D10" s="393">
        <v>5302450</v>
      </c>
      <c r="E10" s="474">
        <v>5329996</v>
      </c>
      <c r="F10" s="393">
        <v>5305191</v>
      </c>
      <c r="G10" s="393">
        <v>5332289</v>
      </c>
      <c r="H10" s="393">
        <v>5322855</v>
      </c>
      <c r="I10" s="474">
        <v>5368607</v>
      </c>
    </row>
    <row r="11" spans="1:9" s="55" customFormat="1" ht="14.1" customHeight="1">
      <c r="A11" s="40" t="s">
        <v>92</v>
      </c>
      <c r="B11" s="49">
        <v>0.64800000000000002</v>
      </c>
      <c r="C11" s="394">
        <f>3481130/C10</f>
        <v>0.65608340561100931</v>
      </c>
      <c r="D11" s="394">
        <f>3537218/D10</f>
        <v>0.66709125027110105</v>
      </c>
      <c r="E11" s="472">
        <v>0.67200000000000004</v>
      </c>
      <c r="F11" s="394">
        <v>0.68200000000000005</v>
      </c>
      <c r="G11" s="394">
        <f>+[1]IR_MTHU!$BX$9/[1]IR_MTHU!$BX$8</f>
        <v>0.68612391413893736</v>
      </c>
      <c r="H11" s="394">
        <f>+[2]IR_MTHU!$BY$9/[2]IR_MTHU!$BY$8</f>
        <v>0.69241318803536822</v>
      </c>
      <c r="I11" s="472">
        <f>SUM(3730057/I10)</f>
        <v>0.69479047358094936</v>
      </c>
    </row>
    <row r="12" spans="1:9" s="55" customFormat="1" ht="14.1" customHeight="1">
      <c r="A12" s="36" t="s">
        <v>99</v>
      </c>
      <c r="B12" s="245">
        <v>205</v>
      </c>
      <c r="C12" s="388">
        <v>213.30513610799264</v>
      </c>
      <c r="D12" s="388">
        <v>212.98271907884771</v>
      </c>
      <c r="E12" s="475">
        <v>212.4</v>
      </c>
      <c r="F12" s="388">
        <v>211.6</v>
      </c>
      <c r="G12" s="388">
        <v>216.68797486329507</v>
      </c>
      <c r="H12" s="388">
        <v>217.45486501593547</v>
      </c>
      <c r="I12" s="475">
        <v>218.4</v>
      </c>
    </row>
    <row r="13" spans="1:9" s="55" customFormat="1" ht="14.1" customHeight="1">
      <c r="A13" s="36" t="s">
        <v>93</v>
      </c>
      <c r="B13" s="245">
        <v>3307.8504515701879</v>
      </c>
      <c r="C13" s="388">
        <v>3374.6604806436808</v>
      </c>
      <c r="D13" s="388">
        <v>3427.3944444273097</v>
      </c>
      <c r="E13" s="475">
        <v>3440.0338032878849</v>
      </c>
      <c r="F13" s="388">
        <v>3447</v>
      </c>
      <c r="G13" s="388">
        <v>3496.4959839447183</v>
      </c>
      <c r="H13" s="388">
        <v>3533.1016219580451</v>
      </c>
      <c r="I13" s="475">
        <v>3540</v>
      </c>
    </row>
    <row r="14" spans="1:9" s="55" customFormat="1" ht="14.1" customHeight="1">
      <c r="A14" s="40" t="s">
        <v>94</v>
      </c>
      <c r="B14" s="246">
        <v>4573.8679528096118</v>
      </c>
      <c r="C14" s="392">
        <v>4635.1230890929537</v>
      </c>
      <c r="D14" s="392">
        <v>4672.7367479305376</v>
      </c>
      <c r="E14" s="476">
        <v>4670.2115661804664</v>
      </c>
      <c r="F14" s="392">
        <v>4605</v>
      </c>
      <c r="G14" s="392">
        <v>4637.0496909086933</v>
      </c>
      <c r="H14" s="392">
        <v>4658.5826416434356</v>
      </c>
      <c r="I14" s="476">
        <v>4656</v>
      </c>
    </row>
    <row r="15" spans="1:9" s="55" customFormat="1" ht="14.1" customHeight="1">
      <c r="A15" s="40" t="s">
        <v>95</v>
      </c>
      <c r="B15" s="246">
        <v>997.87666507767972</v>
      </c>
      <c r="C15" s="392">
        <v>1046.3513121619824</v>
      </c>
      <c r="D15" s="392">
        <v>1075.3902244095277</v>
      </c>
      <c r="E15" s="476">
        <v>1077.7589270833446</v>
      </c>
      <c r="F15" s="392">
        <v>1015</v>
      </c>
      <c r="G15" s="392">
        <v>1069.581516666002</v>
      </c>
      <c r="H15" s="392">
        <v>1104.4497438044855</v>
      </c>
      <c r="I15" s="476">
        <v>1102</v>
      </c>
    </row>
    <row r="16" spans="1:9" s="55" customFormat="1" ht="14.1" customHeight="1">
      <c r="A16" s="36" t="s">
        <v>96</v>
      </c>
      <c r="B16" s="50">
        <v>0.13100000000000001</v>
      </c>
      <c r="C16" s="387">
        <v>0.14036758102609168</v>
      </c>
      <c r="D16" s="387">
        <v>0.15419643231986446</v>
      </c>
      <c r="E16" s="477">
        <v>0.155</v>
      </c>
      <c r="F16" s="387">
        <v>0.18</v>
      </c>
      <c r="G16" s="387">
        <v>0.16273955053937261</v>
      </c>
      <c r="H16" s="387">
        <v>0.16594026785226998</v>
      </c>
      <c r="I16" s="477">
        <v>0.159</v>
      </c>
    </row>
    <row r="17" spans="1:9" s="55" customFormat="1" ht="14.1" customHeight="1">
      <c r="A17" s="40" t="s">
        <v>94</v>
      </c>
      <c r="B17" s="49">
        <v>9.8000000000000004E-2</v>
      </c>
      <c r="C17" s="383">
        <v>8.4583650812775663E-2</v>
      </c>
      <c r="D17" s="383">
        <v>8.1031156498735032E-2</v>
      </c>
      <c r="E17" s="472">
        <v>8.2000000000000003E-2</v>
      </c>
      <c r="F17" s="383">
        <v>9.1999999999999998E-2</v>
      </c>
      <c r="G17" s="383">
        <v>8.7736884511776358E-2</v>
      </c>
      <c r="H17" s="383">
        <v>8.8176770287919495E-2</v>
      </c>
      <c r="I17" s="472">
        <v>8.6999999999999994E-2</v>
      </c>
    </row>
    <row r="18" spans="1:9" s="55" customFormat="1" ht="14.1" customHeight="1">
      <c r="A18" s="40" t="s">
        <v>95</v>
      </c>
      <c r="B18" s="49">
        <v>0.18</v>
      </c>
      <c r="C18" s="383">
        <v>0.24341088853792578</v>
      </c>
      <c r="D18" s="383">
        <v>0.29237935359859663</v>
      </c>
      <c r="E18" s="472">
        <v>0.29499999999999998</v>
      </c>
      <c r="F18" s="383">
        <v>0.36399999999999999</v>
      </c>
      <c r="G18" s="383">
        <v>0.32233313579137923</v>
      </c>
      <c r="H18" s="383">
        <v>0.33374448765532122</v>
      </c>
      <c r="I18" s="472">
        <v>0.317</v>
      </c>
    </row>
    <row r="19" spans="1:9" s="55" customFormat="1" ht="14.1" customHeight="1">
      <c r="A19" s="41" t="s">
        <v>97</v>
      </c>
      <c r="B19" s="50">
        <v>0.39</v>
      </c>
      <c r="C19" s="387">
        <v>0.42775514769623696</v>
      </c>
      <c r="D19" s="387">
        <v>0.43259324555120932</v>
      </c>
      <c r="E19" s="477">
        <v>0.43580000000000002</v>
      </c>
      <c r="F19" s="387">
        <v>0.45650000000000002</v>
      </c>
      <c r="G19" s="387">
        <v>0.46144806365667024</v>
      </c>
      <c r="H19" s="387">
        <v>0.46751978985166492</v>
      </c>
      <c r="I19" s="477">
        <v>0.47070000000000001</v>
      </c>
    </row>
    <row r="20" spans="1:9" s="55" customFormat="1" ht="14.1" customHeight="1">
      <c r="A20" s="36" t="s">
        <v>123</v>
      </c>
      <c r="B20" s="244">
        <v>2870496</v>
      </c>
      <c r="C20" s="395">
        <v>2915379</v>
      </c>
      <c r="D20" s="395">
        <v>2979571</v>
      </c>
      <c r="E20" s="474">
        <v>3011938</v>
      </c>
      <c r="F20" s="395">
        <v>3026145</v>
      </c>
      <c r="G20" s="395">
        <v>3041446</v>
      </c>
      <c r="H20" s="395">
        <v>3062358</v>
      </c>
      <c r="I20" s="474">
        <v>3115130</v>
      </c>
    </row>
    <row r="21" spans="1:9" s="55" customFormat="1" ht="14.1" customHeight="1">
      <c r="A21" s="36"/>
      <c r="B21" s="46"/>
      <c r="C21" s="390"/>
      <c r="D21" s="390"/>
      <c r="E21" s="470"/>
      <c r="F21" s="390"/>
      <c r="G21" s="390"/>
      <c r="H21" s="390"/>
      <c r="I21" s="470"/>
    </row>
    <row r="22" spans="1:9" s="55" customFormat="1" ht="14.1" customHeight="1">
      <c r="A22" s="45" t="s">
        <v>75</v>
      </c>
      <c r="B22" s="51"/>
      <c r="C22" s="225"/>
      <c r="D22" s="225"/>
      <c r="E22" s="51"/>
      <c r="F22" s="225"/>
      <c r="G22" s="225"/>
      <c r="H22" s="225"/>
      <c r="I22" s="51"/>
    </row>
    <row r="23" spans="1:9" s="55" customFormat="1" ht="14.1" customHeight="1">
      <c r="A23" s="36"/>
      <c r="B23" s="46"/>
      <c r="C23" s="390"/>
      <c r="D23" s="390"/>
      <c r="E23" s="470"/>
      <c r="F23" s="390"/>
      <c r="G23" s="390"/>
      <c r="H23" s="390"/>
      <c r="I23" s="470"/>
    </row>
    <row r="24" spans="1:9" s="55" customFormat="1" ht="14.1" customHeight="1">
      <c r="A24" s="44" t="s">
        <v>98</v>
      </c>
      <c r="B24" s="114"/>
      <c r="C24" s="390"/>
      <c r="D24" s="390"/>
      <c r="E24" s="470"/>
      <c r="F24" s="390"/>
      <c r="G24" s="390"/>
      <c r="H24" s="390"/>
      <c r="I24" s="470"/>
    </row>
    <row r="25" spans="1:9" s="59" customFormat="1" ht="14.1" customHeight="1">
      <c r="A25" s="105" t="s">
        <v>153</v>
      </c>
      <c r="B25" s="64">
        <v>1401632</v>
      </c>
      <c r="C25" s="388">
        <v>1391050</v>
      </c>
      <c r="D25" s="388">
        <v>1385153</v>
      </c>
      <c r="E25" s="475">
        <v>1383293</v>
      </c>
      <c r="F25" s="388">
        <v>1377574</v>
      </c>
      <c r="G25" s="388">
        <v>1371699</v>
      </c>
      <c r="H25" s="388">
        <v>1367538</v>
      </c>
      <c r="I25" s="475">
        <v>1362049</v>
      </c>
    </row>
    <row r="26" spans="1:9" s="55" customFormat="1" ht="14.1" customHeight="1">
      <c r="A26" s="11" t="s">
        <v>76</v>
      </c>
      <c r="B26" s="69">
        <v>680443</v>
      </c>
      <c r="C26" s="388">
        <v>1269274.8277999996</v>
      </c>
      <c r="D26" s="388">
        <v>1827533.0324833328</v>
      </c>
      <c r="E26" s="476">
        <v>2427220</v>
      </c>
      <c r="F26" s="397">
        <v>607916</v>
      </c>
      <c r="G26" s="388">
        <v>1163304.7822833331</v>
      </c>
      <c r="H26" s="388">
        <v>1687382.1152666663</v>
      </c>
      <c r="I26" s="476">
        <v>2217492</v>
      </c>
    </row>
    <row r="27" spans="1:9" s="55" customFormat="1" ht="14.1" customHeight="1">
      <c r="A27" s="41" t="s">
        <v>121</v>
      </c>
      <c r="B27" s="64">
        <v>161</v>
      </c>
      <c r="C27" s="388">
        <v>150.96009307519196</v>
      </c>
      <c r="D27" s="388">
        <v>145.34396066504479</v>
      </c>
      <c r="E27" s="475">
        <v>145</v>
      </c>
      <c r="F27" s="398">
        <v>147</v>
      </c>
      <c r="G27" s="388">
        <v>140.74241691435552</v>
      </c>
      <c r="H27" s="388">
        <v>136.35662842337069</v>
      </c>
      <c r="I27" s="475">
        <v>134</v>
      </c>
    </row>
    <row r="28" spans="1:9" s="55" customFormat="1" ht="14.1" customHeight="1">
      <c r="A28" s="41" t="s">
        <v>152</v>
      </c>
      <c r="B28" s="64">
        <v>2327.3241365839826</v>
      </c>
      <c r="C28" s="388">
        <v>2355.2137963703772</v>
      </c>
      <c r="D28" s="388">
        <v>2324.6928415166981</v>
      </c>
      <c r="E28" s="475">
        <v>2253.8934319093655</v>
      </c>
      <c r="F28" s="388">
        <v>2252</v>
      </c>
      <c r="G28" s="388">
        <v>2234.710057289481</v>
      </c>
      <c r="H28" s="388">
        <v>2211.6385398857219</v>
      </c>
      <c r="I28" s="475">
        <v>2192</v>
      </c>
    </row>
    <row r="29" spans="1:9" s="55" customFormat="1" ht="14.1" customHeight="1">
      <c r="A29" s="36"/>
      <c r="B29" s="62"/>
      <c r="C29" s="383"/>
      <c r="D29" s="383"/>
      <c r="E29" s="472"/>
      <c r="F29" s="383"/>
      <c r="G29" s="383"/>
      <c r="H29" s="383"/>
      <c r="I29" s="472"/>
    </row>
    <row r="30" spans="1:9" s="55" customFormat="1" ht="14.1" customHeight="1">
      <c r="A30" s="44" t="s">
        <v>77</v>
      </c>
      <c r="B30" s="62"/>
      <c r="C30" s="383"/>
      <c r="D30" s="383"/>
      <c r="E30" s="472"/>
      <c r="F30" s="383"/>
      <c r="G30" s="383"/>
      <c r="H30" s="383"/>
      <c r="I30" s="472"/>
    </row>
    <row r="31" spans="1:9" s="55" customFormat="1" ht="14.1" customHeight="1">
      <c r="A31" s="36" t="s">
        <v>215</v>
      </c>
      <c r="B31" s="71">
        <v>0.377</v>
      </c>
      <c r="C31" s="387">
        <v>0.378</v>
      </c>
      <c r="D31" s="387" t="s">
        <v>203</v>
      </c>
      <c r="E31" s="473">
        <v>0.38300000000000001</v>
      </c>
      <c r="F31" s="387">
        <v>0.38700000000000001</v>
      </c>
      <c r="G31" s="387">
        <v>0.38900000000000001</v>
      </c>
      <c r="H31" s="387">
        <v>0.3926</v>
      </c>
      <c r="I31" s="473" t="s">
        <v>122</v>
      </c>
    </row>
    <row r="32" spans="1:9" s="55" customFormat="1" ht="14.1" customHeight="1">
      <c r="A32" s="40" t="s">
        <v>78</v>
      </c>
      <c r="B32" s="67">
        <v>547806</v>
      </c>
      <c r="C32" s="385">
        <v>548450</v>
      </c>
      <c r="D32" s="385">
        <v>546704</v>
      </c>
      <c r="E32" s="478">
        <v>542072</v>
      </c>
      <c r="F32" s="385">
        <v>534547</v>
      </c>
      <c r="G32" s="385">
        <v>527390</v>
      </c>
      <c r="H32" s="385">
        <v>516535</v>
      </c>
      <c r="I32" s="478">
        <v>506596</v>
      </c>
    </row>
    <row r="33" spans="1:9" s="55" customFormat="1" ht="14.1" customHeight="1">
      <c r="A33" s="40" t="s">
        <v>79</v>
      </c>
      <c r="B33" s="67">
        <v>374478</v>
      </c>
      <c r="C33" s="385">
        <v>378796</v>
      </c>
      <c r="D33" s="385">
        <v>389182</v>
      </c>
      <c r="E33" s="478">
        <v>396091</v>
      </c>
      <c r="F33" s="385">
        <v>405859</v>
      </c>
      <c r="G33" s="385">
        <v>411502</v>
      </c>
      <c r="H33" s="385">
        <v>417945</v>
      </c>
      <c r="I33" s="478">
        <v>424572</v>
      </c>
    </row>
    <row r="34" spans="1:9" s="55" customFormat="1" ht="14.1" customHeight="1">
      <c r="A34" s="40" t="s">
        <v>80</v>
      </c>
      <c r="B34" s="67">
        <v>166229</v>
      </c>
      <c r="C34" s="385">
        <v>177210</v>
      </c>
      <c r="D34" s="385">
        <v>190518</v>
      </c>
      <c r="E34" s="478">
        <v>209565</v>
      </c>
      <c r="F34" s="385">
        <v>229767</v>
      </c>
      <c r="G34" s="385">
        <v>249804</v>
      </c>
      <c r="H34" s="385">
        <v>274341</v>
      </c>
      <c r="I34" s="478">
        <v>299422</v>
      </c>
    </row>
    <row r="35" spans="1:9" s="55" customFormat="1" ht="14.1" customHeight="1">
      <c r="A35" s="41" t="s">
        <v>81</v>
      </c>
      <c r="B35" s="63">
        <f>SUM(B32:B34)</f>
        <v>1088513</v>
      </c>
      <c r="C35" s="384">
        <f>SUM(C32:C34)</f>
        <v>1104456</v>
      </c>
      <c r="D35" s="384">
        <v>1126404</v>
      </c>
      <c r="E35" s="479">
        <v>1147728</v>
      </c>
      <c r="F35" s="384">
        <v>1170173</v>
      </c>
      <c r="G35" s="384">
        <v>1188696</v>
      </c>
      <c r="H35" s="384">
        <v>1208821</v>
      </c>
      <c r="I35" s="479">
        <v>1230590</v>
      </c>
    </row>
    <row r="36" spans="1:9" s="55" customFormat="1" ht="14.1" customHeight="1">
      <c r="A36" s="41" t="s">
        <v>82</v>
      </c>
      <c r="B36" s="63">
        <v>3494.2989308382366</v>
      </c>
      <c r="C36" s="384">
        <v>3480.3783632008694</v>
      </c>
      <c r="D36" s="384">
        <v>3463.0696628963783</v>
      </c>
      <c r="E36" s="479">
        <v>3466.7947334924193</v>
      </c>
      <c r="F36" s="384">
        <v>3485</v>
      </c>
      <c r="G36" s="384">
        <v>3489.3658911582793</v>
      </c>
      <c r="H36" s="384">
        <v>3488.0734942798026</v>
      </c>
      <c r="I36" s="479">
        <v>3490</v>
      </c>
    </row>
    <row r="37" spans="1:9" s="55" customFormat="1" ht="14.1" customHeight="1">
      <c r="A37" s="41" t="s">
        <v>83</v>
      </c>
      <c r="B37" s="63">
        <v>31186</v>
      </c>
      <c r="C37" s="384">
        <v>30596</v>
      </c>
      <c r="D37" s="384">
        <v>29601</v>
      </c>
      <c r="E37" s="479">
        <v>28927</v>
      </c>
      <c r="F37" s="384">
        <v>27863</v>
      </c>
      <c r="G37" s="384">
        <v>25503</v>
      </c>
      <c r="H37" s="384">
        <v>23967</v>
      </c>
      <c r="I37" s="479">
        <v>22729</v>
      </c>
    </row>
    <row r="38" spans="1:9" s="55" customFormat="1" ht="14.1" customHeight="1">
      <c r="A38" s="11"/>
      <c r="B38" s="62"/>
      <c r="C38" s="383"/>
      <c r="D38" s="383"/>
      <c r="E38" s="472"/>
      <c r="F38" s="383"/>
      <c r="G38" s="383"/>
      <c r="H38" s="383"/>
      <c r="I38" s="472"/>
    </row>
    <row r="39" spans="1:9" s="55" customFormat="1" ht="14.1" customHeight="1">
      <c r="A39" s="44" t="s">
        <v>84</v>
      </c>
      <c r="B39" s="62"/>
      <c r="C39" s="383"/>
      <c r="D39" s="383"/>
      <c r="E39" s="472"/>
      <c r="F39" s="383"/>
      <c r="G39" s="383"/>
      <c r="H39" s="383"/>
      <c r="I39" s="472"/>
    </row>
    <row r="40" spans="1:9" s="55" customFormat="1" ht="14.1" customHeight="1">
      <c r="A40" s="36" t="s">
        <v>216</v>
      </c>
      <c r="B40" s="71">
        <v>0.29199999999999998</v>
      </c>
      <c r="C40" s="391">
        <v>0.29299999999999998</v>
      </c>
      <c r="D40" s="391">
        <v>0.29799999999999999</v>
      </c>
      <c r="E40" s="473">
        <v>0.30599999999999999</v>
      </c>
      <c r="F40" s="391">
        <v>0.31</v>
      </c>
      <c r="G40" s="387">
        <v>0.313</v>
      </c>
      <c r="H40" s="391">
        <v>0.31780000000000003</v>
      </c>
      <c r="I40" s="473" t="s">
        <v>122</v>
      </c>
    </row>
    <row r="41" spans="1:9" s="55" customFormat="1" ht="14.1" customHeight="1">
      <c r="A41" s="40" t="s">
        <v>85</v>
      </c>
      <c r="B41" s="69">
        <v>115200</v>
      </c>
      <c r="C41" s="392">
        <v>109845</v>
      </c>
      <c r="D41" s="392">
        <v>112773</v>
      </c>
      <c r="E41" s="476">
        <v>108974</v>
      </c>
      <c r="F41" s="392">
        <v>110348</v>
      </c>
      <c r="G41" s="392">
        <v>108624</v>
      </c>
      <c r="H41" s="392">
        <v>106770</v>
      </c>
      <c r="I41" s="476">
        <v>103768</v>
      </c>
    </row>
    <row r="42" spans="1:9" s="55" customFormat="1" ht="14.1" customHeight="1">
      <c r="A42" s="40" t="s">
        <v>86</v>
      </c>
      <c r="B42" s="69">
        <v>274556</v>
      </c>
      <c r="C42" s="392">
        <v>270065</v>
      </c>
      <c r="D42" s="392">
        <v>266920</v>
      </c>
      <c r="E42" s="476">
        <v>263770</v>
      </c>
      <c r="F42" s="392">
        <v>258499</v>
      </c>
      <c r="G42" s="392">
        <v>253006</v>
      </c>
      <c r="H42" s="392">
        <v>245338</v>
      </c>
      <c r="I42" s="476">
        <v>239274</v>
      </c>
    </row>
    <row r="43" spans="1:9" s="55" customFormat="1" ht="14.1" customHeight="1">
      <c r="A43" s="40" t="s">
        <v>87</v>
      </c>
      <c r="B43" s="69">
        <v>649115</v>
      </c>
      <c r="C43" s="392">
        <v>665009</v>
      </c>
      <c r="D43" s="392">
        <v>686053</v>
      </c>
      <c r="E43" s="476">
        <v>714980</v>
      </c>
      <c r="F43" s="392">
        <v>737797</v>
      </c>
      <c r="G43" s="392">
        <v>760552</v>
      </c>
      <c r="H43" s="392">
        <v>786237</v>
      </c>
      <c r="I43" s="476">
        <v>814771</v>
      </c>
    </row>
    <row r="44" spans="1:9" s="55" customFormat="1" ht="14.1" customHeight="1">
      <c r="A44" s="41" t="s">
        <v>88</v>
      </c>
      <c r="B44" s="64">
        <f>SUM(B41:B43)</f>
        <v>1038871</v>
      </c>
      <c r="C44" s="388">
        <f>SUM(C41:C43)</f>
        <v>1044919</v>
      </c>
      <c r="D44" s="388">
        <v>1065746</v>
      </c>
      <c r="E44" s="475">
        <v>1087724</v>
      </c>
      <c r="F44" s="388">
        <v>1106644</v>
      </c>
      <c r="G44" s="388">
        <v>1122182</v>
      </c>
      <c r="H44" s="388">
        <v>1138345</v>
      </c>
      <c r="I44" s="475">
        <v>1157813</v>
      </c>
    </row>
    <row r="45" spans="1:9" s="55" customFormat="1" ht="14.1" customHeight="1">
      <c r="A45" s="36" t="s">
        <v>89</v>
      </c>
      <c r="B45" s="64">
        <v>3567.793857727399</v>
      </c>
      <c r="C45" s="388">
        <v>3489.6562017844558</v>
      </c>
      <c r="D45" s="388">
        <v>3444.3736456104607</v>
      </c>
      <c r="E45" s="475">
        <v>3425.3205263744067</v>
      </c>
      <c r="F45" s="388">
        <v>3312</v>
      </c>
      <c r="G45" s="388">
        <v>3306.5073983873081</v>
      </c>
      <c r="H45" s="388">
        <v>3299.0088926688049</v>
      </c>
      <c r="I45" s="475">
        <v>3295</v>
      </c>
    </row>
    <row r="46" spans="1:9" s="55" customFormat="1" ht="14.1" customHeight="1">
      <c r="A46" s="36"/>
      <c r="B46" s="62"/>
      <c r="C46" s="383"/>
      <c r="D46" s="383"/>
      <c r="E46" s="472"/>
      <c r="F46" s="383"/>
      <c r="G46" s="383"/>
      <c r="H46" s="383"/>
      <c r="I46" s="472"/>
    </row>
    <row r="47" spans="1:9" s="55" customFormat="1" ht="14.1" customHeight="1">
      <c r="A47" s="44" t="s">
        <v>223</v>
      </c>
      <c r="B47" s="62"/>
      <c r="C47" s="383"/>
      <c r="D47" s="383"/>
      <c r="E47" s="472"/>
      <c r="F47" s="383"/>
      <c r="G47" s="383"/>
      <c r="H47" s="383"/>
      <c r="I47" s="472"/>
    </row>
    <row r="48" spans="1:9" s="55" customFormat="1" ht="3" customHeight="1">
      <c r="A48" s="11"/>
      <c r="B48" s="62"/>
      <c r="C48" s="383"/>
      <c r="D48" s="383"/>
      <c r="E48" s="472"/>
      <c r="F48" s="383"/>
      <c r="G48" s="383"/>
      <c r="H48" s="383"/>
      <c r="I48" s="472"/>
    </row>
    <row r="49" spans="1:9" s="55" customFormat="1" ht="14.1" customHeight="1">
      <c r="A49" s="45" t="s">
        <v>90</v>
      </c>
      <c r="B49" s="52"/>
      <c r="C49" s="226"/>
      <c r="D49" s="226"/>
      <c r="E49" s="52"/>
      <c r="F49" s="226"/>
      <c r="G49" s="226"/>
      <c r="H49" s="226"/>
      <c r="I49" s="52"/>
    </row>
    <row r="50" spans="1:9" s="55" customFormat="1" ht="14.1" customHeight="1">
      <c r="A50" s="36"/>
      <c r="B50" s="49"/>
      <c r="C50" s="383"/>
      <c r="D50" s="383"/>
      <c r="E50" s="472"/>
      <c r="F50" s="383"/>
      <c r="G50" s="383"/>
      <c r="H50" s="383"/>
      <c r="I50" s="472"/>
    </row>
    <row r="51" spans="1:9" s="55" customFormat="1" ht="14.1" customHeight="1">
      <c r="A51" s="36" t="s">
        <v>217</v>
      </c>
      <c r="B51" s="50">
        <v>1.0389999999999999</v>
      </c>
      <c r="C51" s="387">
        <v>1.03131021194605</v>
      </c>
      <c r="D51" s="387">
        <v>1.1040462427745665</v>
      </c>
      <c r="E51" s="477">
        <v>1.052</v>
      </c>
      <c r="F51" s="387">
        <v>1.0389999999999999</v>
      </c>
      <c r="G51" s="387">
        <v>1.0447976878612717</v>
      </c>
      <c r="H51" s="387">
        <v>1.0992292870905587</v>
      </c>
      <c r="I51" s="477">
        <v>1.038</v>
      </c>
    </row>
    <row r="52" spans="1:9" s="55" customFormat="1" ht="14.1" customHeight="1">
      <c r="A52" s="36" t="s">
        <v>218</v>
      </c>
      <c r="B52" s="65">
        <v>0.48599999999999999</v>
      </c>
      <c r="C52" s="387">
        <v>0.48388603456328816</v>
      </c>
      <c r="D52" s="387">
        <v>0.48952879581151831</v>
      </c>
      <c r="E52" s="477">
        <v>0.496</v>
      </c>
      <c r="F52" s="387">
        <v>0.496</v>
      </c>
      <c r="G52" s="387">
        <v>0.49377593360995853</v>
      </c>
      <c r="H52" s="387">
        <v>0.49956178790534617</v>
      </c>
      <c r="I52" s="477">
        <v>0.48699999999999999</v>
      </c>
    </row>
    <row r="53" spans="1:9" s="55" customFormat="1" ht="14.1" customHeight="1">
      <c r="A53" s="42" t="s">
        <v>91</v>
      </c>
      <c r="B53" s="64">
        <v>1174266</v>
      </c>
      <c r="C53" s="388">
        <v>1172368</v>
      </c>
      <c r="D53" s="388">
        <v>1236623</v>
      </c>
      <c r="E53" s="475">
        <v>1205728</v>
      </c>
      <c r="F53" s="388">
        <v>1188524</v>
      </c>
      <c r="G53" s="388">
        <v>1198053</v>
      </c>
      <c r="H53" s="388">
        <v>1258691</v>
      </c>
      <c r="I53" s="475">
        <v>1219797</v>
      </c>
    </row>
    <row r="54" spans="1:9" s="55" customFormat="1" ht="14.1" customHeight="1">
      <c r="A54" s="43" t="s">
        <v>92</v>
      </c>
      <c r="B54" s="62">
        <v>0.48899999999999999</v>
      </c>
      <c r="C54" s="383">
        <v>0.4985713372675174</v>
      </c>
      <c r="D54" s="383">
        <v>0.4789542145702213</v>
      </c>
      <c r="E54" s="472">
        <v>0.503</v>
      </c>
      <c r="F54" s="383">
        <v>0.51500000000000001</v>
      </c>
      <c r="G54" s="383">
        <v>0.51750642116147971</v>
      </c>
      <c r="H54" s="383">
        <v>0.49599935862733552</v>
      </c>
      <c r="I54" s="472">
        <v>0.51900000000000002</v>
      </c>
    </row>
    <row r="55" spans="1:9" s="55" customFormat="1" ht="14.1" customHeight="1">
      <c r="A55" s="36" t="s">
        <v>99</v>
      </c>
      <c r="B55" s="66">
        <v>219</v>
      </c>
      <c r="C55" s="389">
        <v>227</v>
      </c>
      <c r="D55" s="389">
        <v>226</v>
      </c>
      <c r="E55" s="480">
        <v>227</v>
      </c>
      <c r="F55" s="389">
        <v>220</v>
      </c>
      <c r="G55" s="389">
        <v>226</v>
      </c>
      <c r="H55" s="389">
        <v>223.04748364915929</v>
      </c>
      <c r="I55" s="480">
        <v>224</v>
      </c>
    </row>
    <row r="56" spans="1:9" s="55" customFormat="1" ht="14.1" customHeight="1">
      <c r="A56" s="36" t="s">
        <v>93</v>
      </c>
      <c r="B56" s="64">
        <v>1573.8974186072171</v>
      </c>
      <c r="C56" s="388">
        <v>1640</v>
      </c>
      <c r="D56" s="388">
        <v>1729</v>
      </c>
      <c r="E56" s="484">
        <v>1697</v>
      </c>
      <c r="F56" s="388">
        <v>1640</v>
      </c>
      <c r="G56" s="388">
        <v>1688.04</v>
      </c>
      <c r="H56" s="483">
        <v>1752</v>
      </c>
      <c r="I56" s="475">
        <v>1735</v>
      </c>
    </row>
    <row r="57" spans="1:9" s="55" customFormat="1" ht="14.1" customHeight="1">
      <c r="A57" s="36"/>
      <c r="B57" s="62"/>
      <c r="C57" s="383"/>
      <c r="D57" s="383"/>
      <c r="E57" s="472"/>
      <c r="F57" s="383"/>
      <c r="G57" s="383"/>
      <c r="H57" s="383"/>
      <c r="I57" s="472"/>
    </row>
    <row r="58" spans="1:9" s="55" customFormat="1" ht="14.1" customHeight="1">
      <c r="A58" s="45" t="s">
        <v>75</v>
      </c>
      <c r="B58" s="48"/>
      <c r="C58" s="226"/>
      <c r="D58" s="226"/>
      <c r="E58" s="48"/>
      <c r="F58" s="226"/>
      <c r="G58" s="226"/>
      <c r="H58" s="226"/>
      <c r="I58" s="48"/>
    </row>
    <row r="59" spans="1:9" s="55" customFormat="1" ht="14.1" customHeight="1">
      <c r="A59" s="11"/>
      <c r="B59" s="49"/>
      <c r="C59" s="383"/>
      <c r="D59" s="383"/>
      <c r="E59" s="472"/>
      <c r="F59" s="383"/>
      <c r="G59" s="383"/>
      <c r="H59" s="383"/>
      <c r="I59" s="472"/>
    </row>
    <row r="60" spans="1:9" s="55" customFormat="1" ht="14.1" customHeight="1">
      <c r="A60" s="44" t="s">
        <v>98</v>
      </c>
      <c r="B60" s="49"/>
      <c r="C60" s="383"/>
      <c r="D60" s="383"/>
      <c r="E60" s="472"/>
      <c r="F60" s="383"/>
      <c r="G60" s="383"/>
      <c r="H60" s="383"/>
      <c r="I60" s="472"/>
    </row>
    <row r="61" spans="1:9" s="55" customFormat="1" ht="14.1" customHeight="1">
      <c r="A61" s="11" t="s">
        <v>100</v>
      </c>
      <c r="B61" s="62">
        <v>0.104</v>
      </c>
      <c r="C61" s="383">
        <v>0.10456242600856024</v>
      </c>
      <c r="D61" s="383">
        <v>0.10444595689204798</v>
      </c>
      <c r="E61" s="472">
        <v>0.106</v>
      </c>
      <c r="F61" s="383">
        <v>0.106</v>
      </c>
      <c r="G61" s="383">
        <v>0.10517630057803468</v>
      </c>
      <c r="H61" s="383">
        <v>0.106</v>
      </c>
      <c r="I61" s="472">
        <v>0.107</v>
      </c>
    </row>
    <row r="62" spans="1:9" s="59" customFormat="1" ht="14.1" customHeight="1">
      <c r="A62" s="109" t="s">
        <v>153</v>
      </c>
      <c r="B62" s="63">
        <v>209039</v>
      </c>
      <c r="C62" s="384">
        <v>209562</v>
      </c>
      <c r="D62" s="384">
        <v>210333</v>
      </c>
      <c r="E62" s="479">
        <v>212345</v>
      </c>
      <c r="F62" s="384">
        <v>212204</v>
      </c>
      <c r="G62" s="384">
        <v>211552</v>
      </c>
      <c r="H62" s="384">
        <v>213458</v>
      </c>
      <c r="I62" s="479">
        <v>215810</v>
      </c>
    </row>
    <row r="63" spans="1:9" s="59" customFormat="1" ht="14.1" customHeight="1">
      <c r="A63" s="117" t="s">
        <v>154</v>
      </c>
      <c r="B63" s="63">
        <v>36056</v>
      </c>
      <c r="C63" s="384">
        <v>70130.356199999995</v>
      </c>
      <c r="D63" s="384">
        <v>102897.90313999999</v>
      </c>
      <c r="E63" s="479">
        <v>135771</v>
      </c>
      <c r="F63" s="399">
        <v>31827</v>
      </c>
      <c r="G63" s="384">
        <v>62030</v>
      </c>
      <c r="H63" s="384">
        <v>90703.217120000103</v>
      </c>
      <c r="I63" s="479">
        <v>119030</v>
      </c>
    </row>
    <row r="64" spans="1:9" s="55" customFormat="1" ht="14.1" customHeight="1">
      <c r="A64" s="104"/>
      <c r="B64" s="62"/>
      <c r="C64" s="383"/>
      <c r="D64" s="383"/>
      <c r="E64" s="472"/>
      <c r="F64" s="383"/>
      <c r="G64" s="383"/>
      <c r="H64" s="383"/>
      <c r="I64" s="472"/>
    </row>
    <row r="65" spans="1:9" s="55" customFormat="1" ht="14.1" customHeight="1">
      <c r="A65" s="44" t="s">
        <v>101</v>
      </c>
      <c r="B65" s="62"/>
      <c r="C65" s="383"/>
      <c r="D65" s="383"/>
      <c r="E65" s="472"/>
      <c r="F65" s="383"/>
      <c r="G65" s="383"/>
      <c r="H65" s="383"/>
      <c r="I65" s="472"/>
    </row>
    <row r="66" spans="1:9" s="55" customFormat="1" ht="14.1" customHeight="1">
      <c r="A66" s="40" t="s">
        <v>198</v>
      </c>
      <c r="B66" s="67">
        <v>168608</v>
      </c>
      <c r="C66" s="385">
        <v>171321</v>
      </c>
      <c r="D66" s="385">
        <v>174744</v>
      </c>
      <c r="E66" s="478">
        <v>178760</v>
      </c>
      <c r="F66" s="385">
        <v>180379</v>
      </c>
      <c r="G66" s="385">
        <v>180352</v>
      </c>
      <c r="H66" s="385">
        <v>184061</v>
      </c>
      <c r="I66" s="478">
        <v>188072</v>
      </c>
    </row>
    <row r="67" spans="1:9" s="55" customFormat="1" ht="14.1" customHeight="1">
      <c r="A67" s="40" t="s">
        <v>199</v>
      </c>
      <c r="B67" s="67">
        <v>19110</v>
      </c>
      <c r="C67" s="385">
        <v>18608</v>
      </c>
      <c r="D67" s="385">
        <v>18012</v>
      </c>
      <c r="E67" s="478">
        <v>17503</v>
      </c>
      <c r="F67" s="385">
        <v>17139</v>
      </c>
      <c r="G67" s="385">
        <v>16784</v>
      </c>
      <c r="H67" s="385">
        <v>16386</v>
      </c>
      <c r="I67" s="478">
        <v>16175</v>
      </c>
    </row>
    <row r="68" spans="1:9" s="55" customFormat="1" ht="14.1" customHeight="1">
      <c r="A68" s="36" t="s">
        <v>162</v>
      </c>
      <c r="B68" s="63">
        <f>SUM(B66:B67)</f>
        <v>187718</v>
      </c>
      <c r="C68" s="384">
        <f>SUM(C66:C67)</f>
        <v>189929</v>
      </c>
      <c r="D68" s="384">
        <v>192756</v>
      </c>
      <c r="E68" s="479">
        <v>196263</v>
      </c>
      <c r="F68" s="384">
        <v>197518</v>
      </c>
      <c r="G68" s="384">
        <v>197136</v>
      </c>
      <c r="H68" s="384">
        <v>200447</v>
      </c>
      <c r="I68" s="479">
        <v>204247</v>
      </c>
    </row>
    <row r="69" spans="1:9" s="55" customFormat="1" ht="14.1" customHeight="1">
      <c r="A69" s="53" t="s">
        <v>102</v>
      </c>
      <c r="B69" s="68">
        <v>119094</v>
      </c>
      <c r="C69" s="386">
        <v>121734</v>
      </c>
      <c r="D69" s="386">
        <v>124113</v>
      </c>
      <c r="E69" s="481">
        <v>128406</v>
      </c>
      <c r="F69" s="386">
        <v>130255</v>
      </c>
      <c r="G69" s="386">
        <v>131876</v>
      </c>
      <c r="H69" s="386">
        <v>133499</v>
      </c>
      <c r="I69" s="481">
        <v>136372</v>
      </c>
    </row>
    <row r="70" spans="1:9" s="55" customFormat="1" ht="14.1" customHeight="1">
      <c r="A70" s="214"/>
      <c r="B70" s="203"/>
      <c r="F70" s="203"/>
    </row>
    <row r="71" spans="1:9" s="55" customFormat="1" ht="14.1" customHeight="1">
      <c r="A71" s="11" t="s">
        <v>219</v>
      </c>
      <c r="B71" s="59"/>
      <c r="F71" s="59"/>
    </row>
    <row r="72" spans="1:9" s="55" customFormat="1" ht="14.1" customHeight="1">
      <c r="A72" s="11" t="s">
        <v>220</v>
      </c>
      <c r="B72" s="59"/>
      <c r="F72" s="59"/>
    </row>
    <row r="73" spans="1:9" s="55" customFormat="1" ht="14.1" customHeight="1">
      <c r="A73" s="11" t="s">
        <v>221</v>
      </c>
      <c r="B73" s="59"/>
      <c r="F73" s="59"/>
    </row>
    <row r="74" spans="1:9" s="55" customFormat="1" ht="14.1" customHeight="1">
      <c r="A74" s="491" t="s">
        <v>227</v>
      </c>
      <c r="B74" s="59"/>
      <c r="F74" s="59"/>
    </row>
    <row r="75" spans="1:9" s="11" customFormat="1" ht="14.1" customHeight="1">
      <c r="B75" s="59"/>
      <c r="F75" s="59"/>
    </row>
    <row r="76" spans="1:9" ht="14.1" customHeight="1">
      <c r="A76" s="116"/>
    </row>
    <row r="77" spans="1:9" ht="14.1" customHeight="1">
      <c r="A77" s="116"/>
      <c r="B77" s="173"/>
      <c r="F77" s="173"/>
    </row>
    <row r="78" spans="1:9" ht="14.1" customHeight="1">
      <c r="A78" s="116"/>
      <c r="B78" s="173"/>
      <c r="F78" s="173"/>
    </row>
    <row r="79" spans="1:9" ht="14.1" customHeight="1">
      <c r="A79" s="116"/>
      <c r="B79" s="173"/>
      <c r="F79" s="173"/>
    </row>
    <row r="80" spans="1:9" ht="14.1" customHeight="1">
      <c r="A80" s="116"/>
      <c r="B80" s="199"/>
      <c r="F80" s="199"/>
    </row>
    <row r="81" spans="1:6" ht="14.1" customHeight="1">
      <c r="A81" s="116"/>
      <c r="B81" s="199"/>
      <c r="F81" s="199"/>
    </row>
    <row r="82" spans="1:6" ht="14.1" customHeight="1">
      <c r="A82" s="116"/>
      <c r="B82" s="197"/>
      <c r="F82" s="197"/>
    </row>
    <row r="83" spans="1:6" ht="14.1" customHeight="1">
      <c r="A83" s="116"/>
      <c r="B83" s="197"/>
      <c r="F83" s="197"/>
    </row>
    <row r="84" spans="1:6" ht="14.1" customHeight="1">
      <c r="A84" s="161"/>
      <c r="B84" s="199"/>
      <c r="F84" s="199"/>
    </row>
    <row r="85" spans="1:6" s="4" customFormat="1" ht="14.1" customHeight="1">
      <c r="A85" s="161"/>
      <c r="B85" s="199"/>
      <c r="F85" s="199"/>
    </row>
    <row r="86" spans="1:6" s="4" customFormat="1" ht="14.1" customHeight="1">
      <c r="A86" s="161"/>
      <c r="B86" s="224"/>
      <c r="F86" s="224"/>
    </row>
    <row r="87" spans="1:6" s="4" customFormat="1" ht="14.1" customHeight="1">
      <c r="A87" s="116"/>
      <c r="B87" s="218"/>
      <c r="F87" s="218"/>
    </row>
    <row r="88" spans="1:6" s="4" customFormat="1" ht="14.1" customHeight="1">
      <c r="A88" s="162"/>
      <c r="B88" s="218"/>
      <c r="F88" s="218"/>
    </row>
    <row r="89" spans="1:6" s="4" customFormat="1" ht="14.1" customHeight="1">
      <c r="A89" s="116"/>
      <c r="B89" s="173"/>
      <c r="F89" s="173"/>
    </row>
    <row r="90" spans="1:6" s="4" customFormat="1" ht="14.1" customHeight="1">
      <c r="A90" s="116"/>
      <c r="B90" s="173"/>
      <c r="F90" s="173"/>
    </row>
    <row r="91" spans="1:6" s="4" customFormat="1" ht="14.1" customHeight="1">
      <c r="A91" s="116"/>
      <c r="B91" s="173"/>
      <c r="F91" s="173"/>
    </row>
    <row r="92" spans="1:6" s="4" customFormat="1" ht="14.1" customHeight="1">
      <c r="A92" s="116"/>
      <c r="B92" s="173"/>
      <c r="F92" s="173"/>
    </row>
    <row r="93" spans="1:6" s="4" customFormat="1" ht="14.1" customHeight="1">
      <c r="A93" s="116"/>
      <c r="B93" s="173"/>
      <c r="F93" s="173"/>
    </row>
    <row r="94" spans="1:6" s="4" customFormat="1" ht="14.1" customHeight="1">
      <c r="A94" s="116"/>
      <c r="B94" s="173"/>
      <c r="F94" s="173"/>
    </row>
    <row r="95" spans="1:6" s="4" customFormat="1" ht="14.1" customHeight="1">
      <c r="A95" s="162"/>
      <c r="B95" s="173"/>
      <c r="F95" s="173"/>
    </row>
    <row r="96" spans="1:6" s="4" customFormat="1" ht="14.1" customHeight="1">
      <c r="A96" s="162"/>
      <c r="B96" s="173"/>
      <c r="F96" s="173"/>
    </row>
    <row r="97" spans="1:6" s="4" customFormat="1" ht="14.1" customHeight="1">
      <c r="A97" s="163"/>
      <c r="B97" s="173"/>
      <c r="F97" s="173"/>
    </row>
    <row r="98" spans="1:6" s="4" customFormat="1" ht="14.1" customHeight="1">
      <c r="A98" s="164"/>
      <c r="B98" s="173"/>
      <c r="F98" s="173"/>
    </row>
    <row r="99" spans="1:6" s="4" customFormat="1" ht="14.1" customHeight="1">
      <c r="A99" s="164"/>
      <c r="B99" s="173"/>
      <c r="F99" s="173"/>
    </row>
    <row r="100" spans="1:6" s="4" customFormat="1" ht="14.1" customHeight="1">
      <c r="A100" s="165"/>
      <c r="B100" s="173"/>
      <c r="F100" s="173"/>
    </row>
    <row r="101" spans="1:6" s="4" customFormat="1" ht="14.1" customHeight="1">
      <c r="A101" s="166"/>
      <c r="B101" s="173"/>
      <c r="F101" s="173"/>
    </row>
    <row r="102" spans="1:6" s="4" customFormat="1" ht="14.1" customHeight="1">
      <c r="A102" s="166"/>
      <c r="B102" s="59"/>
      <c r="F102" s="59"/>
    </row>
    <row r="103" spans="1:6" s="4" customFormat="1" ht="14.1" customHeight="1">
      <c r="A103" s="116"/>
      <c r="B103" s="59"/>
      <c r="F103" s="59"/>
    </row>
    <row r="104" spans="1:6" s="4" customFormat="1" ht="14.1" customHeight="1">
      <c r="A104" s="167"/>
      <c r="B104" s="59"/>
      <c r="F104" s="59"/>
    </row>
    <row r="105" spans="1:6" s="4" customFormat="1" ht="14.1" customHeight="1">
      <c r="A105" s="167"/>
      <c r="B105" s="59"/>
      <c r="F105" s="59"/>
    </row>
    <row r="106" spans="1:6" s="4" customFormat="1" ht="14.1" customHeight="1">
      <c r="A106" s="167"/>
      <c r="B106" s="59"/>
      <c r="F106" s="59"/>
    </row>
    <row r="107" spans="1:6" ht="14.1" customHeight="1">
      <c r="A107" s="167"/>
    </row>
    <row r="108" spans="1:6" ht="14.1" customHeight="1">
      <c r="A108" s="167"/>
    </row>
    <row r="109" spans="1:6" ht="14.1" customHeight="1">
      <c r="A109" s="167"/>
    </row>
    <row r="110" spans="1:6" ht="14.1" customHeight="1">
      <c r="A110" s="167"/>
    </row>
    <row r="111" spans="1:6" ht="14.1" customHeight="1">
      <c r="A111" s="161"/>
    </row>
    <row r="112" spans="1:6" ht="14.1" customHeight="1">
      <c r="A112" s="161"/>
    </row>
    <row r="113" spans="1:1" ht="14.1" customHeight="1">
      <c r="A113" s="161"/>
    </row>
    <row r="114" spans="1:1" ht="14.1" customHeight="1">
      <c r="A114" s="161"/>
    </row>
    <row r="115" spans="1:1" ht="14.1" customHeight="1">
      <c r="A115" s="161"/>
    </row>
    <row r="116" spans="1:1" ht="14.1" customHeight="1">
      <c r="A116" s="167"/>
    </row>
    <row r="117" spans="1:1" ht="14.1" customHeight="1">
      <c r="A117" s="167"/>
    </row>
    <row r="118" spans="1:1" ht="14.1" customHeight="1">
      <c r="A118" s="167"/>
    </row>
    <row r="119" spans="1:1" ht="14.1" customHeight="1">
      <c r="A119" s="161"/>
    </row>
    <row r="120" spans="1:1" ht="14.1" customHeight="1">
      <c r="A120" s="161"/>
    </row>
    <row r="121" spans="1:1" ht="14.1" customHeight="1">
      <c r="A121" s="116"/>
    </row>
    <row r="122" spans="1:1" ht="14.1" customHeight="1">
      <c r="A122" s="116"/>
    </row>
    <row r="123" spans="1:1" ht="14.1" customHeight="1">
      <c r="A123" s="116"/>
    </row>
    <row r="124" spans="1:1" ht="14.1" customHeight="1">
      <c r="A124" s="116"/>
    </row>
    <row r="125" spans="1:1" ht="14.1" customHeight="1">
      <c r="A125" s="116"/>
    </row>
    <row r="126" spans="1:1" ht="14.1" customHeight="1">
      <c r="A126" s="116"/>
    </row>
    <row r="127" spans="1:1" ht="14.1" customHeight="1">
      <c r="A127" s="116"/>
    </row>
    <row r="128" spans="1:1" ht="14.1" customHeight="1">
      <c r="A128" s="116"/>
    </row>
    <row r="129" spans="1:1" ht="14.1" customHeight="1">
      <c r="A129" s="116"/>
    </row>
    <row r="130" spans="1:1" ht="14.1" customHeight="1">
      <c r="A130" s="116"/>
    </row>
    <row r="131" spans="1:1" ht="14.1" customHeight="1">
      <c r="A131" s="116"/>
    </row>
    <row r="132" spans="1:1" ht="14.1" customHeight="1">
      <c r="A132" s="116"/>
    </row>
    <row r="133" spans="1:1" ht="14.1" customHeight="1">
      <c r="A133" s="116"/>
    </row>
    <row r="134" spans="1:1" ht="14.1" customHeight="1">
      <c r="A134" s="116"/>
    </row>
    <row r="135" spans="1:1" ht="14.1" customHeight="1">
      <c r="A135" s="116"/>
    </row>
    <row r="136" spans="1:1" ht="14.1" customHeight="1">
      <c r="A136" s="116"/>
    </row>
    <row r="137" spans="1:1" ht="14.1" customHeight="1">
      <c r="A137" s="116"/>
    </row>
    <row r="138" spans="1:1" ht="14.1" customHeight="1">
      <c r="A138" s="116"/>
    </row>
    <row r="139" spans="1:1" ht="14.1" customHeight="1">
      <c r="A139" s="116"/>
    </row>
    <row r="140" spans="1:1" ht="14.1" customHeight="1">
      <c r="A140" s="116"/>
    </row>
    <row r="141" spans="1:1" ht="14.1" customHeight="1">
      <c r="A141" s="116"/>
    </row>
    <row r="142" spans="1:1" ht="14.1" customHeight="1">
      <c r="A142" s="116"/>
    </row>
    <row r="143" spans="1:1" ht="14.1" customHeight="1">
      <c r="A143" s="116"/>
    </row>
    <row r="144" spans="1:1" ht="14.1" customHeight="1">
      <c r="A144" s="116"/>
    </row>
    <row r="145" spans="1:1" ht="14.1" customHeight="1">
      <c r="A145" s="116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4" orientation="portrait" horizontalDpi="300" verticalDpi="300" r:id="rId1"/>
  <headerFooter alignWithMargins="0"/>
  <rowBreaks count="1" manualBreakCount="1">
    <brk id="46" max="8" man="1"/>
  </rowBreaks>
  <ignoredErrors>
    <ignoredError sqref="B35:C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BS!Print_Area</vt:lpstr>
      <vt:lpstr>CF_en!Print_Area</vt:lpstr>
      <vt:lpstr>'KPIs quarterly'!Print_Area</vt:lpstr>
      <vt:lpstr>'KPIs YTD'!Print_Area</vt:lpstr>
      <vt:lpstr>'P&amp;L'!Print_Area</vt:lpstr>
      <vt:lpstr>Segments!Print_Area</vt:lpstr>
      <vt:lpstr>BS!Print_Titles</vt:lpstr>
      <vt:lpstr>CF_en!Print_Titles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Németh Dávid</cp:lastModifiedBy>
  <cp:lastPrinted>2020-02-17T09:07:38Z</cp:lastPrinted>
  <dcterms:created xsi:type="dcterms:W3CDTF">2011-11-09T16:57:31Z</dcterms:created>
  <dcterms:modified xsi:type="dcterms:W3CDTF">2020-02-18T16:16:34Z</dcterms:modified>
</cp:coreProperties>
</file>