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1\"/>
    </mc:Choice>
  </mc:AlternateContent>
  <xr:revisionPtr revIDLastSave="0" documentId="13_ncr:1_{466200CC-31BE-44C5-9FBA-347D4469EE93}" xr6:coauthVersionLast="44" xr6:coauthVersionMax="44" xr10:uidLastSave="{00000000-0000-0000-0000-000000000000}"/>
  <bookViews>
    <workbookView xWindow="-120" yWindow="-120" windowWidth="20730" windowHeight="11310" tabRatio="876" activeTab="7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EBITDA AL" sheetId="30" r:id="rId7"/>
    <sheet name="CAPEX" sheetId="32" r:id="rId8"/>
    <sheet name="FCF" sheetId="34" r:id="rId9"/>
    <sheet name="Net debt" sheetId="33" r:id="rId10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BS!$A$1:$G$79</definedName>
    <definedName name="_xlnm.Print_Area" localSheetId="2">CF_en!$A$1:$G$47</definedName>
    <definedName name="_xlnm.Print_Area" localSheetId="4">'KPIs quarterly'!$A$1:$E$77</definedName>
    <definedName name="_xlnm.Print_Area" localSheetId="0">'P&amp;L'!$A$1:$G$87</definedName>
    <definedName name="_xlnm.Print_Area" localSheetId="3">Segments!$A$1:$G$65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33" l="1"/>
  <c r="H19" i="3"/>
  <c r="H74" i="22" l="1"/>
  <c r="H43" i="22" l="1"/>
  <c r="H47" i="22"/>
  <c r="H15" i="33" l="1"/>
  <c r="H10" i="34" l="1"/>
  <c r="H58" i="16" l="1"/>
  <c r="H56" i="16"/>
  <c r="H52" i="16"/>
  <c r="H48" i="16"/>
  <c r="H41" i="16"/>
  <c r="H29" i="16"/>
  <c r="D29" i="16"/>
  <c r="H26" i="16"/>
  <c r="H18" i="16"/>
  <c r="H11" i="16"/>
  <c r="H75" i="2" l="1"/>
  <c r="H85" i="22"/>
  <c r="H73" i="22"/>
  <c r="H71" i="22"/>
  <c r="H64" i="22"/>
  <c r="H35" i="22"/>
  <c r="H36" i="22" s="1"/>
  <c r="H28" i="22"/>
  <c r="H24" i="22"/>
  <c r="H14" i="22"/>
  <c r="H52" i="22" l="1"/>
  <c r="H56" i="22" s="1"/>
  <c r="H16" i="32" l="1"/>
  <c r="G16" i="32"/>
  <c r="F16" i="32"/>
  <c r="E16" i="32"/>
  <c r="D16" i="32"/>
  <c r="E23" i="32"/>
  <c r="F23" i="32"/>
  <c r="G23" i="32"/>
  <c r="H23" i="32"/>
  <c r="D23" i="32"/>
  <c r="D19" i="33" l="1"/>
  <c r="E19" i="33"/>
  <c r="F19" i="33"/>
  <c r="G19" i="33"/>
  <c r="H22" i="16" l="1"/>
  <c r="H44" i="3"/>
  <c r="H40" i="3"/>
  <c r="H30" i="3"/>
  <c r="H77" i="2"/>
  <c r="H63" i="2"/>
  <c r="H50" i="2"/>
  <c r="H33" i="2"/>
  <c r="H18" i="2"/>
  <c r="H65" i="2" l="1"/>
  <c r="H79" i="2" s="1"/>
  <c r="H35" i="2"/>
  <c r="G15" i="33"/>
  <c r="F15" i="33"/>
  <c r="E15" i="33"/>
  <c r="D15" i="33"/>
  <c r="G48" i="16" l="1"/>
  <c r="G41" i="16"/>
  <c r="G18" i="16"/>
  <c r="G22" i="16" s="1"/>
  <c r="G26" i="16" s="1"/>
  <c r="G29" i="16" s="1"/>
  <c r="G11" i="16"/>
  <c r="G52" i="16" l="1"/>
  <c r="G56" i="16" s="1"/>
  <c r="G58" i="16" s="1"/>
  <c r="G18" i="2" l="1"/>
  <c r="E47" i="26" l="1"/>
  <c r="G75" i="2" l="1"/>
  <c r="G77" i="2" s="1"/>
  <c r="G63" i="2"/>
  <c r="G50" i="2"/>
  <c r="G33" i="2"/>
  <c r="G85" i="22"/>
  <c r="G71" i="22"/>
  <c r="G64" i="22"/>
  <c r="G66" i="22" s="1"/>
  <c r="G35" i="22"/>
  <c r="G43" i="22" s="1"/>
  <c r="G24" i="22"/>
  <c r="G14" i="22"/>
  <c r="G28" i="22" l="1"/>
  <c r="G36" i="22" s="1"/>
  <c r="G35" i="2"/>
  <c r="G65" i="2"/>
  <c r="G79" i="2" s="1"/>
  <c r="G47" i="22" l="1"/>
  <c r="G56" i="22" s="1"/>
  <c r="G73" i="22"/>
  <c r="G74" i="22" s="1"/>
  <c r="D47" i="26" l="1"/>
  <c r="D13" i="26" l="1"/>
  <c r="F38" i="16" l="1"/>
  <c r="F57" i="16"/>
  <c r="F48" i="16"/>
  <c r="F37" i="16"/>
  <c r="F41" i="16" s="1"/>
  <c r="F52" i="16" l="1"/>
  <c r="F56" i="16" s="1"/>
  <c r="F58" i="16" s="1"/>
  <c r="F18" i="16"/>
  <c r="F8" i="16"/>
  <c r="F11" i="16" s="1"/>
  <c r="F7" i="16"/>
  <c r="F22" i="16" l="1"/>
  <c r="F26" i="16" s="1"/>
  <c r="F29" i="16" s="1"/>
  <c r="F75" i="2" l="1"/>
  <c r="F77" i="2" s="1"/>
  <c r="F63" i="2"/>
  <c r="F50" i="2"/>
  <c r="F33" i="2"/>
  <c r="F18" i="2"/>
  <c r="F85" i="22"/>
  <c r="F71" i="22"/>
  <c r="F64" i="22"/>
  <c r="F66" i="22" s="1"/>
  <c r="F35" i="22"/>
  <c r="F43" i="22" s="1"/>
  <c r="F24" i="22"/>
  <c r="F14" i="22"/>
  <c r="F28" i="22" l="1"/>
  <c r="F36" i="22" s="1"/>
  <c r="F35" i="2"/>
  <c r="F65" i="2"/>
  <c r="F79" i="2" s="1"/>
  <c r="F73" i="22" l="1"/>
  <c r="F74" i="22" s="1"/>
  <c r="F47" i="22"/>
  <c r="F56" i="22" s="1"/>
  <c r="E57" i="16" l="1"/>
  <c r="E48" i="16"/>
  <c r="E38" i="16"/>
  <c r="E37" i="16"/>
  <c r="E41" i="16" s="1"/>
  <c r="E28" i="16"/>
  <c r="E18" i="16"/>
  <c r="E8" i="16"/>
  <c r="E7" i="16"/>
  <c r="E11" i="16" s="1"/>
  <c r="E52" i="16" l="1"/>
  <c r="E56" i="16" s="1"/>
  <c r="E58" i="16" s="1"/>
  <c r="E22" i="16"/>
  <c r="E26" i="16" s="1"/>
  <c r="E29" i="16" s="1"/>
  <c r="E75" i="2"/>
  <c r="E77" i="2" s="1"/>
  <c r="E63" i="2"/>
  <c r="E50" i="2" l="1"/>
  <c r="E65" i="2" s="1"/>
  <c r="E79" i="2" s="1"/>
  <c r="E33" i="2"/>
  <c r="E18" i="2"/>
  <c r="E35" i="2" l="1"/>
  <c r="E85" i="22"/>
  <c r="E71" i="22"/>
  <c r="E64" i="22"/>
  <c r="E66" i="22" s="1"/>
  <c r="E35" i="22"/>
  <c r="E43" i="22" s="1"/>
  <c r="E24" i="22"/>
  <c r="E14" i="22"/>
  <c r="E28" i="22" l="1"/>
  <c r="E47" i="22" s="1"/>
  <c r="E56" i="22" s="1"/>
  <c r="E73" i="22" l="1"/>
  <c r="E74" i="22" s="1"/>
  <c r="E36" i="22"/>
  <c r="D57" i="16" l="1"/>
  <c r="D48" i="16"/>
  <c r="D38" i="16"/>
  <c r="D37" i="16"/>
  <c r="D41" i="16" s="1"/>
  <c r="D28" i="16"/>
  <c r="D18" i="16"/>
  <c r="D8" i="16"/>
  <c r="D11" i="16" s="1"/>
  <c r="D22" i="16" s="1"/>
  <c r="D26" i="16" s="1"/>
  <c r="D52" i="16" l="1"/>
  <c r="D56" i="16" s="1"/>
  <c r="D58" i="16" s="1"/>
  <c r="D85" i="22" l="1"/>
  <c r="D71" i="22"/>
  <c r="D64" i="22"/>
  <c r="D66" i="22" s="1"/>
  <c r="D35" i="22"/>
  <c r="D43" i="22" s="1"/>
  <c r="D24" i="22"/>
  <c r="D14" i="22"/>
  <c r="D75" i="2"/>
  <c r="D77" i="2" s="1"/>
  <c r="D63" i="2"/>
  <c r="D50" i="2"/>
  <c r="D33" i="2"/>
  <c r="D18" i="2"/>
  <c r="D35" i="2" l="1"/>
  <c r="D65" i="2"/>
  <c r="D79" i="2" s="1"/>
  <c r="D28" i="22"/>
  <c r="D73" i="22" l="1"/>
  <c r="D74" i="22" s="1"/>
  <c r="D36" i="22"/>
  <c r="D47" i="22"/>
  <c r="D56" i="22" s="1"/>
</calcChain>
</file>

<file path=xl/sharedStrings.xml><?xml version="1.0" encoding="utf-8"?>
<sst xmlns="http://schemas.openxmlformats.org/spreadsheetml/2006/main" count="397" uniqueCount="255">
  <si>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</si>
  <si>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</si>
  <si>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</si>
  <si>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</si>
  <si>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</si>
  <si>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</si>
  <si>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</si>
  <si>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</si>
  <si>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</si>
  <si>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</si>
  <si>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</si>
  <si>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</si>
  <si>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</si>
  <si>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</si>
  <si>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</si>
  <si>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</si>
  <si>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</si>
  <si>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</si>
  <si>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</si>
  <si>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</si>
  <si>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</si>
  <si>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</si>
  <si>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</si>
  <si>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</si>
  <si>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</si>
  <si>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</si>
  <si>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</si>
  <si>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</si>
  <si>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</si>
  <si>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</si>
  <si>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</si>
  <si>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</si>
  <si>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</si>
  <si>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</si>
  <si>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</si>
  <si>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</si>
  <si>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</si>
  <si>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</si>
  <si>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</si>
  <si>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</si>
  <si>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</si>
  <si>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</si>
  <si>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</si>
  <si>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</si>
  <si>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</si>
  <si>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</si>
  <si>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</si>
  <si>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</si>
  <si>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</si>
  <si>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</si>
  <si>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</si>
  <si>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</si>
  <si>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</si>
  <si>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</si>
  <si>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Net cash generated from operating activities</t>
  </si>
  <si>
    <t>Cashflows from investing activities</t>
  </si>
  <si>
    <t>Cash acquired through business combinations</t>
  </si>
  <si>
    <t>Proceeds from disposal of property, plant and equipment (PPE) and intangible assets</t>
  </si>
  <si>
    <t>Cashflows from financing activities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</si>
  <si>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</si>
  <si>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</si>
  <si>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</si>
  <si>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</si>
  <si>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</si>
  <si>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</si>
  <si>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</si>
  <si>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</si>
  <si>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</si>
  <si>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</si>
  <si>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</si>
  <si>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</si>
  <si>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</si>
  <si>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</si>
  <si>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</si>
  <si>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</si>
  <si>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</si>
  <si>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</si>
  <si>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</si>
  <si>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</si>
  <si>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</si>
  <si>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</si>
  <si>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</si>
  <si>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</si>
  <si>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</si>
  <si>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</si>
  <si>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</si>
  <si>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</si>
  <si>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</si>
  <si>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</si>
  <si>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</si>
  <si>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</si>
  <si>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</si>
  <si>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</si>
  <si>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</si>
  <si>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</si>
  <si>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</si>
  <si>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</si>
  <si>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</si>
  <si>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</si>
  <si>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</si>
  <si>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</si>
  <si>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</si>
  <si>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</si>
  <si>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</si>
  <si>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</si>
  <si>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</si>
  <si>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Direct cost</t>
  </si>
  <si>
    <t>Other operating expenses (net)</t>
  </si>
  <si>
    <t>Blended MOU (outgoing)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</si>
  <si>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</si>
  <si>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</si>
  <si>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</si>
  <si>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</si>
  <si>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</si>
  <si>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</si>
  <si>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</si>
  <si>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</si>
  <si>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</si>
  <si>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</si>
  <si>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</si>
  <si>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</si>
  <si>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</si>
  <si>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</si>
  <si>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</si>
  <si>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</si>
  <si>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</si>
  <si>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</si>
  <si>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</si>
  <si>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</si>
  <si>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</si>
  <si>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</si>
  <si>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</si>
  <si>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</si>
  <si>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</si>
  <si>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</si>
  <si>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</si>
  <si>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</si>
  <si>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</si>
  <si>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</si>
  <si>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</si>
  <si>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</si>
  <si>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</si>
  <si>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</si>
  <si>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</si>
  <si>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</si>
  <si>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</si>
  <si>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</si>
  <si>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</si>
  <si>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</si>
  <si>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</si>
  <si>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</si>
  <si>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</si>
  <si>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</si>
  <si>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</si>
  <si>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</si>
  <si>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</si>
  <si>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</si>
  <si>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</si>
  <si>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</si>
  <si>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</si>
  <si>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</si>
  <si>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</si>
  <si>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</si>
  <si>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</si>
  <si>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</si>
  <si>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</si>
  <si>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>Share of associates’ and joint ventures’ result</t>
  </si>
  <si>
    <t>Voice retail</t>
  </si>
  <si>
    <t>Other non current assets</t>
  </si>
  <si>
    <t>Number of retail broadband access</t>
  </si>
  <si>
    <t>Number of wholesale broadband access</t>
  </si>
  <si>
    <t xml:space="preserve">Summary of key operating statistics </t>
  </si>
  <si>
    <t>EBITDA margin</t>
  </si>
  <si>
    <t>Other non current financial assets</t>
  </si>
  <si>
    <t>Lease liabilities</t>
  </si>
  <si>
    <t>Right-of-use assets</t>
  </si>
  <si>
    <t>NORTH MACEDONIA</t>
  </si>
  <si>
    <t>Q1 2020</t>
  </si>
  <si>
    <t>M2M</t>
  </si>
  <si>
    <t>Number of SIMs</t>
  </si>
  <si>
    <t>EBITDA after lease</t>
  </si>
  <si>
    <t>Q2 2020</t>
  </si>
  <si>
    <t>Q3 2020</t>
  </si>
  <si>
    <t>n.a</t>
  </si>
  <si>
    <r>
      <rPr>
        <vertAlign val="superscript"/>
        <sz val="10"/>
        <rFont val="TeleNeo Office"/>
        <family val="2"/>
        <charset val="238"/>
      </rPr>
      <t xml:space="preserve">(1) </t>
    </r>
    <r>
      <rPr>
        <sz val="10"/>
        <rFont val="TeleNeo Office"/>
        <family val="2"/>
        <charset val="238"/>
      </rPr>
      <t>Data is based on NMIAH reports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</si>
  <si>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</si>
  <si>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Based on active RPC</t>
    </r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</si>
  <si>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</si>
  <si>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Blended retail broadband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</si>
  <si>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Blended TV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</si>
  <si>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(2)</t>
    </r>
  </si>
  <si>
    <r>
      <t xml:space="preserve">Market share of T-Mobile Macedonia </t>
    </r>
    <r>
      <rPr>
        <vertAlign val="superscript"/>
        <sz val="10"/>
        <rFont val="TeleNeo Office"/>
        <family val="2"/>
        <charset val="238"/>
      </rPr>
      <t>(2) (3)</t>
    </r>
  </si>
  <si>
    <t>Q4 2020</t>
  </si>
  <si>
    <t>Bonds</t>
  </si>
  <si>
    <t>Contract liabilities</t>
  </si>
  <si>
    <t>Contract liabilites</t>
  </si>
  <si>
    <t>Proceeds from bonds</t>
  </si>
  <si>
    <t>Other assets</t>
  </si>
  <si>
    <t>Contract assets</t>
  </si>
  <si>
    <t>Trade receivables over one year</t>
  </si>
  <si>
    <t>Trade receivables</t>
  </si>
  <si>
    <t>Income tax paid</t>
  </si>
  <si>
    <t>Other non-cash items</t>
  </si>
  <si>
    <t>Payments for / Proceeds from other financial assets - net</t>
  </si>
  <si>
    <t>Proceeds from disposal of subsidiaries and business units</t>
  </si>
  <si>
    <t>Dividends paid to Owners of the parent and Non-controlling interest</t>
  </si>
  <si>
    <t>Exchange differences on cash and cash equivalents</t>
  </si>
  <si>
    <r>
      <t xml:space="preserve">Market share based on SIMs generating voice traffic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</si>
  <si>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based on SIMs generating data traffic </t>
    </r>
    <r>
      <rPr>
        <vertAlign val="superscript"/>
        <sz val="10"/>
        <rFont val="TeleNeo Office"/>
        <family val="2"/>
        <charset val="238"/>
      </rPr>
      <t>(1)</t>
    </r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</si>
  <si>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</si>
  <si>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</si>
  <si>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</si>
  <si>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</si>
  <si>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</si>
  <si>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</si>
  <si>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</si>
  <si>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</si>
  <si>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</si>
  <si>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</si>
  <si>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</si>
  <si>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</si>
  <si>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 xml:space="preserve">Repayment of lease and other financial liabilities </t>
  </si>
  <si>
    <t>Free cash flow</t>
  </si>
  <si>
    <t>IFRS 16 related D&amp;A</t>
  </si>
  <si>
    <t>IFRS 16 related Interest</t>
  </si>
  <si>
    <t xml:space="preserve">   Interest income  </t>
  </si>
  <si>
    <t xml:space="preserve">   Interest expense  </t>
  </si>
  <si>
    <t xml:space="preserve">   Other finance expense - net  </t>
  </si>
  <si>
    <t xml:space="preserve">Exchange differences on translating foreign operations  </t>
  </si>
  <si>
    <t xml:space="preserve">Revaluation of financial assets at FV OCI  </t>
  </si>
  <si>
    <t xml:space="preserve">Other comprehensive income for the year, net of tax </t>
  </si>
  <si>
    <t xml:space="preserve">Total comprehensive income for the year  </t>
  </si>
  <si>
    <t>Proceeds from loans and other borrowings -net</t>
  </si>
  <si>
    <t>Repayment of loans and other borrowings -net</t>
  </si>
  <si>
    <t>Payments for property plant and equipment (PPE) and intangible assets</t>
  </si>
  <si>
    <t>Payments for subsidiaries and business units</t>
  </si>
  <si>
    <t>Segment Capex AL excluding spectrum licences</t>
  </si>
  <si>
    <t>Payments for PPE and intangible assets</t>
  </si>
  <si>
    <t>Spectrum Payments</t>
  </si>
  <si>
    <t>Payments for PPE and intangible assets excl. spectrum payments</t>
  </si>
  <si>
    <t>+/- Cash adjustements</t>
  </si>
  <si>
    <t>Capex AL excl. Spectrum</t>
  </si>
  <si>
    <t>ROU Capex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</si>
  <si>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</si>
  <si>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</si>
  <si>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</si>
  <si>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</si>
  <si>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</si>
  <si>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</si>
  <si>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</si>
  <si>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Q1 2021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</si>
  <si>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</si>
  <si>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</si>
  <si>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</si>
  <si>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values changed due to re-presentation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</si>
</sst>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4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10"/>
      <color theme="3" tint="0.39997558519241921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E20074"/>
      </top>
      <bottom style="thin">
        <color theme="0" tint="-4.9989318521683403E-2"/>
      </bottom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0" applyNumberFormat="0" applyAlignment="0" applyProtection="0"/>
    <xf numFmtId="0" fontId="24" fillId="26" borderId="21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0" applyNumberFormat="0" applyAlignment="0" applyProtection="0"/>
    <xf numFmtId="0" fontId="31" fillId="0" borderId="26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0" applyNumberFormat="0" applyFont="0" applyAlignment="0" applyProtection="0"/>
    <xf numFmtId="0" fontId="33" fillId="15" borderId="25" applyNumberFormat="0" applyAlignment="0" applyProtection="0"/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0" borderId="25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38" fillId="40" borderId="25" applyNumberFormat="0" applyProtection="0">
      <alignment horizontal="right" vertical="center"/>
    </xf>
    <xf numFmtId="4" fontId="12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0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2" fillId="0" borderId="30" applyNumberFormat="0" applyFill="0" applyAlignment="0" applyProtection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2">
      <alignment vertical="center"/>
    </xf>
    <xf numFmtId="38" fontId="13" fillId="0" borderId="1">
      <alignment vertical="center"/>
    </xf>
    <xf numFmtId="38" fontId="13" fillId="0" borderId="32">
      <alignment vertical="center"/>
    </xf>
    <xf numFmtId="0" fontId="54" fillId="69" borderId="21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3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3" applyNumberFormat="0" applyAlignment="0" applyProtection="0"/>
    <xf numFmtId="0" fontId="46" fillId="0" borderId="34">
      <alignment horizontal="left" vertical="center"/>
    </xf>
    <xf numFmtId="0" fontId="15" fillId="0" borderId="3">
      <alignment horizontal="left" vertical="center"/>
    </xf>
    <xf numFmtId="0" fontId="46" fillId="0" borderId="34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5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6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5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8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5" applyNumberFormat="0" applyProtection="0">
      <alignment vertical="center"/>
    </xf>
    <xf numFmtId="4" fontId="67" fillId="28" borderId="29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68" fillId="18" borderId="37" applyNumberFormat="0" applyProtection="0">
      <alignment horizontal="left" vertical="top" indent="1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4" fillId="16" borderId="29" applyNumberFormat="0" applyProtection="0">
      <alignment horizontal="right" vertical="center"/>
    </xf>
    <xf numFmtId="4" fontId="14" fillId="82" borderId="29" applyNumberFormat="0" applyProtection="0">
      <alignment horizontal="right" vertical="center"/>
    </xf>
    <xf numFmtId="4" fontId="14" fillId="22" borderId="38" applyNumberFormat="0" applyProtection="0">
      <alignment horizontal="right" vertical="center"/>
    </xf>
    <xf numFmtId="4" fontId="14" fillId="24" borderId="29" applyNumberFormat="0" applyProtection="0">
      <alignment horizontal="right" vertical="center"/>
    </xf>
    <xf numFmtId="4" fontId="14" fillId="83" borderId="29" applyNumberFormat="0" applyProtection="0">
      <alignment horizontal="right" vertical="center"/>
    </xf>
    <xf numFmtId="4" fontId="14" fillId="53" borderId="29" applyNumberFormat="0" applyProtection="0">
      <alignment horizontal="right" vertical="center"/>
    </xf>
    <xf numFmtId="4" fontId="14" fillId="20" borderId="29" applyNumberFormat="0" applyProtection="0">
      <alignment horizontal="right" vertical="center"/>
    </xf>
    <xf numFmtId="4" fontId="14" fillId="27" borderId="29" applyNumberFormat="0" applyProtection="0">
      <alignment horizontal="right" vertical="center"/>
    </xf>
    <xf numFmtId="4" fontId="14" fillId="84" borderId="29" applyNumberFormat="0" applyProtection="0">
      <alignment horizontal="right" vertical="center"/>
    </xf>
    <xf numFmtId="4" fontId="14" fillId="85" borderId="38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4" fontId="19" fillId="23" borderId="38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19" fillId="23" borderId="38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4" fontId="14" fillId="87" borderId="38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14" fillId="86" borderId="38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14" fillId="17" borderId="29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4" fillId="23" borderId="37" applyNumberFormat="0" applyProtection="0">
      <alignment horizontal="left" vertical="top" indent="1"/>
    </xf>
    <xf numFmtId="0" fontId="14" fillId="26" borderId="29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44" fillId="86" borderId="37" applyNumberFormat="0" applyProtection="0">
      <alignment horizontal="left" vertical="top" indent="1"/>
    </xf>
    <xf numFmtId="0" fontId="14" fillId="44" borderId="29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44" fillId="44" borderId="37" applyNumberFormat="0" applyProtection="0">
      <alignment horizontal="left" vertical="top" indent="1"/>
    </xf>
    <xf numFmtId="0" fontId="14" fillId="87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8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8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44" fillId="78" borderId="39" applyNumberFormat="0">
      <protection locked="0"/>
    </xf>
    <xf numFmtId="0" fontId="66" fillId="23" borderId="40" applyBorder="0"/>
    <xf numFmtId="4" fontId="38" fillId="11" borderId="37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7" applyNumberFormat="0" applyProtection="0">
      <alignment horizontal="left" vertical="center" indent="1"/>
    </xf>
    <xf numFmtId="0" fontId="38" fillId="11" borderId="37" applyNumberFormat="0" applyProtection="0">
      <alignment horizontal="left" vertical="top" indent="1"/>
    </xf>
    <xf numFmtId="4" fontId="14" fillId="0" borderId="29" applyNumberFormat="0" applyProtection="0">
      <alignment horizontal="right" vertical="center"/>
    </xf>
    <xf numFmtId="4" fontId="67" fillId="4" borderId="29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8" fillId="86" borderId="37" applyNumberFormat="0" applyProtection="0">
      <alignment horizontal="left" vertical="top" indent="1"/>
    </xf>
    <xf numFmtId="4" fontId="69" fillId="89" borderId="38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29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0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29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0" fillId="6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29" applyNumberFormat="0" applyAlignment="0" applyProtection="0"/>
    <xf numFmtId="0" fontId="26" fillId="0" borderId="44" applyNumberFormat="0" applyFill="0" applyAlignment="0" applyProtection="0"/>
    <xf numFmtId="0" fontId="26" fillId="67" borderId="0" applyNumberFormat="0" applyBorder="0" applyAlignment="0" applyProtection="0"/>
    <xf numFmtId="0" fontId="14" fillId="66" borderId="29" applyNumberFormat="0" applyFont="0" applyAlignment="0" applyProtection="0"/>
    <xf numFmtId="0" fontId="33" fillId="96" borderId="25" applyNumberFormat="0" applyAlignment="0" applyProtection="0"/>
    <xf numFmtId="0" fontId="44" fillId="80" borderId="0"/>
    <xf numFmtId="0" fontId="44" fillId="80" borderId="0"/>
    <xf numFmtId="0" fontId="14" fillId="23" borderId="37" applyNumberFormat="0" applyProtection="0">
      <alignment horizontal="left" vertical="top" indent="1"/>
    </xf>
    <xf numFmtId="0" fontId="14" fillId="86" borderId="37" applyNumberFormat="0" applyProtection="0">
      <alignment horizontal="left" vertical="top" indent="1"/>
    </xf>
    <xf numFmtId="0" fontId="14" fillId="44" borderId="37" applyNumberFormat="0" applyProtection="0">
      <alignment horizontal="left" vertical="top" indent="1"/>
    </xf>
    <xf numFmtId="0" fontId="14" fillId="87" borderId="37" applyNumberFormat="0" applyProtection="0">
      <alignment horizontal="left" vertical="top" indent="1"/>
    </xf>
    <xf numFmtId="0" fontId="14" fillId="78" borderId="39" applyNumberFormat="0">
      <protection locked="0"/>
    </xf>
    <xf numFmtId="0" fontId="44" fillId="80" borderId="0"/>
    <xf numFmtId="0" fontId="42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0" borderId="25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38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39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29" applyNumberFormat="0" applyProtection="0">
      <alignment vertical="center"/>
    </xf>
    <xf numFmtId="4" fontId="14" fillId="18" borderId="29" applyNumberFormat="0" applyProtection="0">
      <alignment vertical="center"/>
    </xf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4" fillId="28" borderId="29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4" fillId="16" borderId="29" applyNumberFormat="0" applyProtection="0">
      <alignment horizontal="right" vertical="center"/>
    </xf>
    <xf numFmtId="4" fontId="12" fillId="30" borderId="25" applyNumberFormat="0" applyProtection="0">
      <alignment horizontal="right" vertical="center"/>
    </xf>
    <xf numFmtId="4" fontId="14" fillId="82" borderId="29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4" fillId="22" borderId="38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4" fillId="24" borderId="29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4" fillId="83" borderId="29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4" fillId="53" borderId="29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4" fillId="20" borderId="29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4" fillId="27" borderId="29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4" fillId="84" borderId="29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14" fillId="85" borderId="38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4" fontId="14" fillId="86" borderId="29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4" fontId="14" fillId="87" borderId="38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14" fillId="86" borderId="38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14" fillId="17" borderId="29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4" fillId="23" borderId="37" applyNumberFormat="0" applyProtection="0">
      <alignment horizontal="left" vertical="top" indent="1"/>
    </xf>
    <xf numFmtId="0" fontId="7" fillId="42" borderId="25" applyNumberFormat="0" applyProtection="0">
      <alignment horizontal="left" vertical="center" indent="1"/>
    </xf>
    <xf numFmtId="0" fontId="14" fillId="26" borderId="29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44" fillId="86" borderId="37" applyNumberFormat="0" applyProtection="0">
      <alignment horizontal="left" vertical="top" indent="1"/>
    </xf>
    <xf numFmtId="0" fontId="7" fillId="43" borderId="25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44" fillId="44" borderId="37" applyNumberFormat="0" applyProtection="0">
      <alignment horizontal="left" vertical="top" indent="1"/>
    </xf>
    <xf numFmtId="0" fontId="7" fillId="2" borderId="25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44" fillId="87" borderId="37" applyNumberFormat="0" applyProtection="0">
      <alignment horizontal="left" vertical="top" indent="1"/>
    </xf>
    <xf numFmtId="0" fontId="44" fillId="87" borderId="37" applyNumberFormat="0" applyProtection="0">
      <alignment horizontal="left" vertical="top" indent="1"/>
    </xf>
    <xf numFmtId="0" fontId="7" fillId="29" borderId="25" applyNumberFormat="0" applyProtection="0">
      <alignment horizontal="left" vertical="center" indent="1"/>
    </xf>
    <xf numFmtId="0" fontId="7" fillId="0" borderId="0"/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14" fillId="0" borderId="29" applyNumberFormat="0" applyProtection="0">
      <alignment horizontal="right" vertical="center"/>
    </xf>
    <xf numFmtId="4" fontId="14" fillId="0" borderId="29" applyNumberFormat="0" applyProtection="0">
      <alignment horizontal="right" vertical="center"/>
    </xf>
    <xf numFmtId="4" fontId="12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0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0" applyNumberFormat="0" applyAlignment="0" applyProtection="0"/>
    <xf numFmtId="0" fontId="76" fillId="79" borderId="20" applyNumberFormat="0" applyAlignment="0" applyProtection="0"/>
    <xf numFmtId="189" fontId="99" fillId="0" borderId="0" applyFill="0" applyBorder="0" applyProtection="0"/>
    <xf numFmtId="0" fontId="100" fillId="19" borderId="21" applyNumberFormat="0" applyAlignment="0" applyProtection="0"/>
    <xf numFmtId="0" fontId="54" fillId="69" borderId="21" applyNumberFormat="0" applyAlignment="0" applyProtection="0"/>
    <xf numFmtId="0" fontId="24" fillId="132" borderId="47" applyNumberFormat="0" applyAlignment="0" applyProtection="0"/>
    <xf numFmtId="0" fontId="78" fillId="0" borderId="0" applyNumberFormat="0" applyFill="0" applyBorder="0" applyAlignment="0" applyProtection="0"/>
    <xf numFmtId="0" fontId="79" fillId="0" borderId="48" applyNumberFormat="0" applyFill="0" applyAlignment="0" applyProtection="0"/>
    <xf numFmtId="0" fontId="80" fillId="0" borderId="30" applyNumberFormat="0" applyFill="0" applyAlignment="0" applyProtection="0"/>
    <xf numFmtId="0" fontId="81" fillId="0" borderId="49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1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0" applyNumberFormat="0" applyFill="0" applyAlignment="0" applyProtection="0"/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6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5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5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6" applyNumberFormat="0" applyFont="0" applyAlignment="0" applyProtection="0"/>
    <xf numFmtId="0" fontId="110" fillId="0" borderId="0"/>
    <xf numFmtId="0" fontId="59" fillId="0" borderId="53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4">
      <alignment horizontal="center"/>
    </xf>
    <xf numFmtId="0" fontId="7" fillId="0" borderId="54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5" applyNumberFormat="0" applyProtection="0">
      <alignment vertical="center"/>
    </xf>
    <xf numFmtId="4" fontId="12" fillId="28" borderId="25" applyNumberFormat="0" applyProtection="0">
      <alignment vertical="center"/>
    </xf>
    <xf numFmtId="0" fontId="82" fillId="50" borderId="25" applyNumberFormat="0" applyProtection="0">
      <alignment vertical="center"/>
    </xf>
    <xf numFmtId="0" fontId="37" fillId="50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37" fillId="50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7" fillId="81" borderId="25" applyNumberFormat="0" applyProtection="0">
      <alignment horizontal="right" vertical="center"/>
    </xf>
    <xf numFmtId="0" fontId="37" fillId="46" borderId="25" applyNumberFormat="0" applyProtection="0">
      <alignment horizontal="right" vertical="center"/>
    </xf>
    <xf numFmtId="0" fontId="37" fillId="73" borderId="25" applyNumberFormat="0" applyProtection="0">
      <alignment horizontal="right" vertical="center"/>
    </xf>
    <xf numFmtId="0" fontId="37" fillId="119" borderId="25" applyNumberFormat="0" applyProtection="0">
      <alignment horizontal="right" vertical="center"/>
    </xf>
    <xf numFmtId="0" fontId="37" fillId="124" borderId="25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5" applyNumberFormat="0" applyProtection="0">
      <alignment horizontal="right" vertical="center"/>
    </xf>
    <xf numFmtId="0" fontId="37" fillId="74" borderId="25" applyNumberFormat="0" applyProtection="0">
      <alignment horizontal="right" vertical="center"/>
    </xf>
    <xf numFmtId="0" fontId="37" fillId="139" borderId="25" applyNumberFormat="0" applyProtection="0">
      <alignment horizontal="right" vertical="center"/>
    </xf>
    <xf numFmtId="0" fontId="37" fillId="118" borderId="25" applyNumberFormat="0" applyProtection="0">
      <alignment horizontal="right" vertical="center"/>
    </xf>
    <xf numFmtId="0" fontId="83" fillId="140" borderId="25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0" fontId="37" fillId="141" borderId="5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0" fontId="37" fillId="142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1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5" fillId="0" borderId="0"/>
    <xf numFmtId="0" fontId="7" fillId="1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69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18" fillId="0" borderId="0"/>
    <xf numFmtId="0" fontId="7" fillId="69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9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49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45" fillId="0" borderId="0"/>
    <xf numFmtId="0" fontId="7" fillId="110" borderId="25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5" applyNumberFormat="0" applyProtection="0">
      <alignment vertical="center"/>
    </xf>
    <xf numFmtId="0" fontId="82" fillId="47" borderId="25" applyNumberFormat="0" applyProtection="0">
      <alignment vertical="center"/>
    </xf>
    <xf numFmtId="0" fontId="37" fillId="47" borderId="25" applyNumberFormat="0" applyProtection="0">
      <alignment horizontal="left" vertical="center" indent="1"/>
    </xf>
    <xf numFmtId="0" fontId="37" fillId="47" borderId="25" applyNumberFormat="0" applyProtection="0">
      <alignment horizontal="left" vertical="center" indent="1"/>
    </xf>
    <xf numFmtId="0" fontId="37" fillId="141" borderId="25" applyNumberFormat="0" applyProtection="0">
      <alignment horizontal="right" vertical="center"/>
    </xf>
    <xf numFmtId="0" fontId="37" fillId="141" borderId="25" applyNumberFormat="0" applyProtection="0">
      <alignment horizontal="right" vertical="center"/>
    </xf>
    <xf numFmtId="0" fontId="82" fillId="141" borderId="25" applyNumberFormat="0" applyProtection="0">
      <alignment horizontal="right" vertical="center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84" fillId="141" borderId="25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0" applyNumberFormat="0" applyAlignment="0" applyProtection="0"/>
    <xf numFmtId="0" fontId="65" fillId="49" borderId="20" applyNumberFormat="0" applyAlignment="0" applyProtection="0"/>
    <xf numFmtId="0" fontId="76" fillId="79" borderId="20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6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77" fillId="116" borderId="36" applyNumberFormat="0" applyFont="0" applyAlignment="0" applyProtection="0"/>
    <xf numFmtId="0" fontId="128" fillId="78" borderId="57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29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29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4" fillId="0" borderId="0"/>
    <xf numFmtId="0" fontId="14" fillId="87" borderId="29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14" fillId="87" borderId="37" applyNumberFormat="0" applyProtection="0">
      <alignment horizontal="left" vertical="top" indent="1"/>
    </xf>
    <xf numFmtId="4" fontId="14" fillId="0" borderId="29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8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4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1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29" applyNumberFormat="0" applyAlignment="0" applyProtection="0"/>
    <xf numFmtId="0" fontId="21" fillId="56" borderId="0" applyNumberFormat="0" applyBorder="0" applyAlignment="0" applyProtection="0"/>
    <xf numFmtId="0" fontId="30" fillId="12" borderId="20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5" applyNumberFormat="0" applyAlignment="0" applyProtection="0"/>
    <xf numFmtId="0" fontId="73" fillId="67" borderId="29" applyNumberFormat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12" borderId="20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6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33" fillId="15" borderId="25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3" applyNumberFormat="0" applyFill="0" applyAlignment="0" applyProtection="0"/>
    <xf numFmtId="0" fontId="30" fillId="12" borderId="20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0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0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8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0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0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29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2" applyNumberFormat="0" applyFill="0" applyAlignment="0" applyProtection="0"/>
    <xf numFmtId="0" fontId="42" fillId="0" borderId="45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29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29" applyNumberFormat="0" applyProtection="0">
      <alignment horizontal="left" vertical="center" indent="1"/>
    </xf>
    <xf numFmtId="0" fontId="14" fillId="26" borderId="29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29" applyNumberFormat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6" fillId="0" borderId="44" applyNumberFormat="0" applyFill="0" applyAlignment="0" applyProtection="0"/>
    <xf numFmtId="0" fontId="73" fillId="67" borderId="29" applyNumberFormat="0" applyAlignment="0" applyProtection="0"/>
    <xf numFmtId="0" fontId="73" fillId="67" borderId="29" applyNumberFormat="0" applyAlignment="0" applyProtection="0"/>
    <xf numFmtId="0" fontId="73" fillId="67" borderId="29" applyNumberForma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4" fillId="66" borderId="29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5" applyNumberFormat="0" applyAlignment="0" applyProtection="0"/>
    <xf numFmtId="0" fontId="26" fillId="0" borderId="44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29" applyNumberFormat="0" applyFont="0" applyAlignment="0" applyProtection="0"/>
    <xf numFmtId="0" fontId="33" fillId="96" borderId="25" applyNumberFormat="0" applyAlignment="0" applyProtection="0"/>
    <xf numFmtId="0" fontId="42" fillId="0" borderId="45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8" applyNumberFormat="0" applyProtection="0">
      <alignment horizontal="left" vertical="center" indent="1"/>
    </xf>
    <xf numFmtId="0" fontId="45" fillId="0" borderId="0"/>
    <xf numFmtId="4" fontId="19" fillId="23" borderId="38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8" applyNumberFormat="0" applyProtection="0">
      <alignment horizontal="left" vertical="center" indent="1"/>
    </xf>
    <xf numFmtId="0" fontId="45" fillId="0" borderId="0"/>
    <xf numFmtId="4" fontId="14" fillId="86" borderId="38" applyNumberFormat="0" applyProtection="0">
      <alignment horizontal="left" vertical="center" indent="1"/>
    </xf>
    <xf numFmtId="0" fontId="14" fillId="23" borderId="37" applyNumberFormat="0" applyProtection="0">
      <alignment horizontal="left" vertical="top" indent="1"/>
    </xf>
    <xf numFmtId="0" fontId="45" fillId="0" borderId="0"/>
    <xf numFmtId="0" fontId="14" fillId="86" borderId="37" applyNumberFormat="0" applyProtection="0">
      <alignment horizontal="left" vertical="top" indent="1"/>
    </xf>
    <xf numFmtId="0" fontId="45" fillId="0" borderId="0"/>
    <xf numFmtId="0" fontId="14" fillId="44" borderId="37" applyNumberFormat="0" applyProtection="0">
      <alignment horizontal="left" vertical="top" indent="1"/>
    </xf>
    <xf numFmtId="0" fontId="45" fillId="0" borderId="0"/>
    <xf numFmtId="0" fontId="14" fillId="87" borderId="37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8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29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82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5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5" xfId="53" applyNumberFormat="1" applyFont="1" applyFill="1" applyBorder="1" applyAlignment="1">
      <alignment horizontal="right" vertical="center"/>
    </xf>
    <xf numFmtId="169" fontId="131" fillId="0" borderId="69" xfId="53" applyNumberFormat="1" applyFont="1" applyFill="1" applyBorder="1" applyAlignment="1">
      <alignment horizontal="right" vertical="center"/>
    </xf>
    <xf numFmtId="0" fontId="129" fillId="0" borderId="9" xfId="0" applyFont="1" applyBorder="1"/>
    <xf numFmtId="0" fontId="130" fillId="5" borderId="14" xfId="32" applyFont="1" applyFill="1" applyBorder="1" applyAlignment="1">
      <alignment horizontal="left" vertical="center"/>
    </xf>
    <xf numFmtId="37" fontId="130" fillId="5" borderId="14" xfId="32" applyNumberFormat="1" applyFont="1" applyFill="1" applyBorder="1" applyAlignment="1">
      <alignment horizontal="left" vertical="center"/>
    </xf>
    <xf numFmtId="0" fontId="129" fillId="5" borderId="14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30" fillId="9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5" xfId="32" applyFont="1" applyFill="1" applyBorder="1" applyAlignment="1">
      <alignment vertical="center"/>
    </xf>
    <xf numFmtId="0" fontId="129" fillId="5" borderId="65" xfId="0" applyFont="1" applyFill="1" applyBorder="1" applyAlignment="1">
      <alignment vertical="center"/>
    </xf>
    <xf numFmtId="37" fontId="129" fillId="5" borderId="65" xfId="32" applyNumberFormat="1" applyFont="1" applyFill="1" applyBorder="1" applyAlignment="1">
      <alignment horizontal="left"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29" fillId="0" borderId="0" xfId="0" applyNumberFormat="1" applyFont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4" xfId="0" applyNumberFormat="1" applyFont="1" applyFill="1" applyBorder="1" applyAlignment="1">
      <alignment vertical="center"/>
    </xf>
    <xf numFmtId="169" fontId="131" fillId="0" borderId="68" xfId="53" applyNumberFormat="1" applyFont="1" applyFill="1" applyBorder="1" applyAlignment="1">
      <alignment horizontal="right" vertical="center"/>
    </xf>
    <xf numFmtId="169" fontId="129" fillId="0" borderId="15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5" xfId="53" applyNumberFormat="1" applyFont="1" applyFill="1" applyBorder="1"/>
    <xf numFmtId="169" fontId="131" fillId="0" borderId="69" xfId="53" applyNumberFormat="1" applyFont="1" applyFill="1" applyBorder="1"/>
    <xf numFmtId="37" fontId="132" fillId="9" borderId="65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37" fontId="132" fillId="0" borderId="0" xfId="0" applyNumberFormat="1" applyFont="1" applyAlignment="1">
      <alignment vertical="center"/>
    </xf>
    <xf numFmtId="169" fontId="130" fillId="0" borderId="15" xfId="0" applyNumberFormat="1" applyFont="1" applyFill="1" applyBorder="1" applyAlignment="1">
      <alignment horizontal="right" vertical="center"/>
    </xf>
    <xf numFmtId="37" fontId="131" fillId="5" borderId="64" xfId="53" applyNumberFormat="1" applyFont="1" applyFill="1" applyBorder="1"/>
    <xf numFmtId="169" fontId="129" fillId="0" borderId="15" xfId="53" applyNumberFormat="1" applyFont="1" applyFill="1" applyBorder="1"/>
    <xf numFmtId="37" fontId="129" fillId="9" borderId="6" xfId="32" applyNumberFormat="1" applyFont="1" applyFill="1" applyBorder="1" applyAlignment="1">
      <alignment horizontal="left" vertical="center"/>
    </xf>
    <xf numFmtId="0" fontId="129" fillId="9" borderId="6" xfId="32" applyFont="1" applyFill="1" applyBorder="1" applyAlignment="1">
      <alignment vertical="center"/>
    </xf>
    <xf numFmtId="169" fontId="129" fillId="9" borderId="70" xfId="32" applyNumberFormat="1" applyFont="1" applyFill="1" applyBorder="1" applyAlignment="1">
      <alignment horizontal="right" vertical="center"/>
    </xf>
    <xf numFmtId="169" fontId="129" fillId="9" borderId="11" xfId="32" applyNumberFormat="1" applyFont="1" applyFill="1" applyBorder="1" applyAlignment="1">
      <alignment horizontal="right" vertical="center"/>
    </xf>
    <xf numFmtId="169" fontId="133" fillId="0" borderId="15" xfId="0" applyNumberFormat="1" applyFont="1" applyFill="1" applyBorder="1" applyAlignment="1">
      <alignment horizontal="right" vertical="center"/>
    </xf>
    <xf numFmtId="0" fontId="130" fillId="7" borderId="65" xfId="0" applyFont="1" applyFill="1" applyBorder="1"/>
    <xf numFmtId="169" fontId="130" fillId="7" borderId="69" xfId="0" applyNumberFormat="1" applyFont="1" applyFill="1" applyBorder="1" applyAlignment="1">
      <alignment horizontal="right" vertical="center"/>
    </xf>
    <xf numFmtId="169" fontId="130" fillId="7" borderId="13" xfId="0" applyNumberFormat="1" applyFont="1" applyFill="1" applyBorder="1" applyAlignment="1">
      <alignment horizontal="right" vertical="center"/>
    </xf>
    <xf numFmtId="0" fontId="129" fillId="0" borderId="0" xfId="32" applyFont="1" applyAlignment="1">
      <alignment vertical="center" wrapText="1"/>
    </xf>
    <xf numFmtId="37" fontId="129" fillId="0" borderId="0" xfId="53" applyNumberFormat="1" applyFont="1"/>
    <xf numFmtId="171" fontId="131" fillId="0" borderId="0" xfId="53" applyNumberFormat="1" applyFont="1"/>
    <xf numFmtId="197" fontId="129" fillId="0" borderId="15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169" fontId="129" fillId="0" borderId="0" xfId="0" applyNumberFormat="1" applyFont="1" applyAlignment="1">
      <alignment horizontal="right" vertical="center"/>
    </xf>
    <xf numFmtId="169" fontId="129" fillId="0" borderId="0" xfId="32" applyNumberFormat="1" applyFont="1" applyAlignment="1">
      <alignment horizontal="right" vertical="center"/>
    </xf>
    <xf numFmtId="37" fontId="130" fillId="7" borderId="76" xfId="35" applyNumberFormat="1" applyFont="1" applyFill="1" applyBorder="1" applyAlignment="1">
      <alignment horizontal="left" vertical="center"/>
    </xf>
    <xf numFmtId="0" fontId="130" fillId="7" borderId="76" xfId="32" applyFont="1" applyFill="1" applyBorder="1" applyAlignment="1">
      <alignment vertical="center"/>
    </xf>
    <xf numFmtId="0" fontId="130" fillId="7" borderId="77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5" xfId="32" applyFont="1" applyFill="1" applyBorder="1" applyAlignment="1">
      <alignment vertical="center"/>
    </xf>
    <xf numFmtId="37" fontId="130" fillId="7" borderId="74" xfId="38" applyNumberFormat="1" applyFont="1" applyFill="1" applyBorder="1" applyAlignment="1">
      <alignment horizontal="center" vertical="center"/>
    </xf>
    <xf numFmtId="37" fontId="130" fillId="7" borderId="79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5" xfId="32" applyNumberFormat="1" applyFont="1" applyFill="1" applyBorder="1" applyAlignment="1">
      <alignment horizontal="right" vertical="center"/>
    </xf>
    <xf numFmtId="169" fontId="130" fillId="9" borderId="10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5" xfId="0" applyNumberFormat="1" applyFont="1" applyFill="1" applyBorder="1" applyAlignment="1">
      <alignment horizontal="right" vertical="center"/>
    </xf>
    <xf numFmtId="169" fontId="132" fillId="9" borderId="10" xfId="0" applyNumberFormat="1" applyFont="1" applyFill="1" applyBorder="1" applyAlignment="1">
      <alignment horizontal="right" vertical="center"/>
    </xf>
    <xf numFmtId="37" fontId="132" fillId="5" borderId="65" xfId="0" applyNumberFormat="1" applyFont="1" applyFill="1" applyBorder="1" applyAlignment="1">
      <alignment vertical="center"/>
    </xf>
    <xf numFmtId="169" fontId="132" fillId="0" borderId="15" xfId="53" applyNumberFormat="1" applyFont="1" applyFill="1" applyBorder="1" applyAlignment="1">
      <alignment horizontal="right" vertical="center"/>
    </xf>
    <xf numFmtId="0" fontId="130" fillId="0" borderId="9" xfId="0" applyFont="1" applyBorder="1"/>
    <xf numFmtId="37" fontId="132" fillId="9" borderId="14" xfId="0" applyNumberFormat="1" applyFont="1" applyFill="1" applyBorder="1" applyAlignment="1">
      <alignment vertical="center"/>
    </xf>
    <xf numFmtId="169" fontId="132" fillId="9" borderId="68" xfId="0" applyNumberFormat="1" applyFont="1" applyFill="1" applyBorder="1" applyAlignment="1">
      <alignment horizontal="right" vertical="center"/>
    </xf>
    <xf numFmtId="169" fontId="132" fillId="9" borderId="59" xfId="0" applyNumberFormat="1" applyFont="1" applyFill="1" applyBorder="1" applyAlignment="1">
      <alignment horizontal="right" vertical="center"/>
    </xf>
    <xf numFmtId="169" fontId="130" fillId="9" borderId="15" xfId="0" applyNumberFormat="1" applyFont="1" applyFill="1" applyBorder="1" applyAlignment="1">
      <alignment horizontal="right" vertical="center"/>
    </xf>
    <xf numFmtId="169" fontId="132" fillId="9" borderId="69" xfId="0" applyNumberFormat="1" applyFont="1" applyFill="1" applyBorder="1" applyAlignment="1">
      <alignment horizontal="right" vertical="center"/>
    </xf>
    <xf numFmtId="169" fontId="132" fillId="9" borderId="13" xfId="0" applyNumberFormat="1" applyFont="1" applyFill="1" applyBorder="1" applyAlignment="1">
      <alignment horizontal="right" vertical="center"/>
    </xf>
    <xf numFmtId="169" fontId="130" fillId="9" borderId="69" xfId="0" applyNumberFormat="1" applyFont="1" applyFill="1" applyBorder="1" applyAlignment="1">
      <alignment horizontal="right" vertical="center"/>
    </xf>
    <xf numFmtId="37" fontId="130" fillId="9" borderId="65" xfId="53" applyNumberFormat="1" applyFont="1" applyFill="1" applyBorder="1"/>
    <xf numFmtId="37" fontId="130" fillId="9" borderId="65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5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4" xfId="53" applyNumberFormat="1" applyFont="1" applyFill="1" applyBorder="1"/>
    <xf numFmtId="0" fontId="130" fillId="7" borderId="14" xfId="32" applyFont="1" applyFill="1" applyBorder="1" applyAlignment="1">
      <alignment vertical="center"/>
    </xf>
    <xf numFmtId="171" fontId="130" fillId="8" borderId="59" xfId="39" applyFont="1" applyFill="1" applyBorder="1" applyAlignment="1">
      <alignment horizontal="center" vertical="center"/>
    </xf>
    <xf numFmtId="171" fontId="132" fillId="7" borderId="0" xfId="53" applyNumberFormat="1" applyFont="1" applyFill="1" applyAlignment="1">
      <alignment horizontal="left"/>
    </xf>
    <xf numFmtId="37" fontId="132" fillId="7" borderId="0" xfId="53" applyNumberFormat="1" applyFont="1" applyFill="1"/>
    <xf numFmtId="37" fontId="130" fillId="8" borderId="10" xfId="39" applyNumberFormat="1" applyFont="1" applyFill="1" applyBorder="1" applyAlignment="1">
      <alignment horizontal="center" vertical="center"/>
    </xf>
    <xf numFmtId="171" fontId="130" fillId="7" borderId="65" xfId="53" applyNumberFormat="1" applyFont="1" applyFill="1" applyBorder="1"/>
    <xf numFmtId="37" fontId="130" fillId="7" borderId="65" xfId="53" applyNumberFormat="1" applyFont="1" applyFill="1" applyBorder="1"/>
    <xf numFmtId="0" fontId="130" fillId="9" borderId="65" xfId="32" applyFont="1" applyFill="1" applyBorder="1" applyAlignment="1">
      <alignment vertical="center"/>
    </xf>
    <xf numFmtId="169" fontId="130" fillId="9" borderId="69" xfId="32" applyNumberFormat="1" applyFont="1" applyFill="1" applyBorder="1" applyAlignment="1">
      <alignment horizontal="right" vertical="center"/>
    </xf>
    <xf numFmtId="169" fontId="130" fillId="9" borderId="13" xfId="32" applyNumberFormat="1" applyFont="1" applyFill="1" applyBorder="1" applyAlignment="1">
      <alignment horizontal="righ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29" fillId="0" borderId="0" xfId="0" applyFont="1" applyFill="1"/>
    <xf numFmtId="0" fontId="130" fillId="5" borderId="0" xfId="0" applyFont="1" applyFill="1" applyAlignment="1">
      <alignment vertical="center"/>
    </xf>
    <xf numFmtId="0" fontId="130" fillId="9" borderId="16" xfId="0" applyFont="1" applyFill="1" applyBorder="1" applyAlignment="1">
      <alignment vertical="center"/>
    </xf>
    <xf numFmtId="0" fontId="130" fillId="0" borderId="16" xfId="0" applyFont="1" applyFill="1" applyBorder="1" applyAlignment="1">
      <alignment vertical="center"/>
    </xf>
    <xf numFmtId="171" fontId="132" fillId="7" borderId="18" xfId="39" applyFont="1" applyFill="1" applyBorder="1"/>
    <xf numFmtId="0" fontId="129" fillId="4" borderId="0" xfId="33" applyFont="1" applyFill="1"/>
    <xf numFmtId="171" fontId="132" fillId="7" borderId="16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3" xfId="39" quotePrefix="1" applyNumberFormat="1" applyFont="1" applyFill="1" applyBorder="1" applyAlignment="1">
      <alignment horizontal="center"/>
    </xf>
    <xf numFmtId="0" fontId="131" fillId="6" borderId="16" xfId="33" applyFont="1" applyFill="1" applyBorder="1"/>
    <xf numFmtId="0" fontId="131" fillId="6" borderId="0" xfId="33" applyFont="1" applyFill="1" applyAlignment="1">
      <alignment horizontal="left"/>
    </xf>
    <xf numFmtId="37" fontId="129" fillId="0" borderId="10" xfId="33" applyNumberFormat="1" applyFont="1" applyFill="1" applyBorder="1" applyAlignment="1">
      <alignment horizontal="right"/>
    </xf>
    <xf numFmtId="37" fontId="130" fillId="5" borderId="16" xfId="33" applyNumberFormat="1" applyFont="1" applyFill="1" applyBorder="1"/>
    <xf numFmtId="37" fontId="129" fillId="5" borderId="0" xfId="33" applyNumberFormat="1" applyFont="1" applyFill="1"/>
    <xf numFmtId="37" fontId="129" fillId="0" borderId="10" xfId="33" applyNumberFormat="1" applyFont="1" applyFill="1" applyBorder="1"/>
    <xf numFmtId="37" fontId="129" fillId="5" borderId="16" xfId="33" applyNumberFormat="1" applyFont="1" applyFill="1" applyBorder="1"/>
    <xf numFmtId="37" fontId="129" fillId="0" borderId="10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0" xfId="33" applyNumberFormat="1" applyFont="1" applyFill="1" applyBorder="1" applyAlignment="1">
      <alignment horizontal="right" indent="1"/>
    </xf>
    <xf numFmtId="37" fontId="129" fillId="5" borderId="17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3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0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69" xfId="33" applyNumberFormat="1" applyFont="1" applyBorder="1"/>
    <xf numFmtId="37" fontId="130" fillId="9" borderId="61" xfId="33" applyNumberFormat="1" applyFont="1" applyFill="1" applyBorder="1"/>
    <xf numFmtId="37" fontId="130" fillId="9" borderId="6" xfId="33" applyNumberFormat="1" applyFont="1" applyFill="1" applyBorder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37" fontId="130" fillId="9" borderId="16" xfId="33" applyNumberFormat="1" applyFont="1" applyFill="1" applyBorder="1"/>
    <xf numFmtId="0" fontId="135" fillId="5" borderId="0" xfId="33" applyFont="1" applyFill="1"/>
    <xf numFmtId="171" fontId="132" fillId="7" borderId="14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7" xfId="39" applyFont="1" applyFill="1" applyBorder="1"/>
    <xf numFmtId="0" fontId="130" fillId="0" borderId="10" xfId="33" applyFont="1" applyFill="1" applyBorder="1" applyAlignment="1">
      <alignment horizontal="right" indent="1"/>
    </xf>
    <xf numFmtId="0" fontId="130" fillId="9" borderId="16" xfId="33" applyFont="1" applyFill="1" applyBorder="1"/>
    <xf numFmtId="0" fontId="130" fillId="5" borderId="16" xfId="33" applyFont="1" applyFill="1" applyBorder="1"/>
    <xf numFmtId="0" fontId="130" fillId="5" borderId="0" xfId="33" applyFont="1" applyFill="1"/>
    <xf numFmtId="172" fontId="130" fillId="0" borderId="10" xfId="33" applyNumberFormat="1" applyFont="1" applyFill="1" applyBorder="1" applyAlignment="1">
      <alignment horizontal="right" indent="1"/>
    </xf>
    <xf numFmtId="37" fontId="130" fillId="7" borderId="76" xfId="35" applyNumberFormat="1" applyFont="1" applyFill="1" applyBorder="1" applyAlignment="1">
      <alignment horizontal="left"/>
    </xf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37" fontId="129" fillId="5" borderId="15" xfId="31" applyNumberFormat="1" applyFont="1" applyFill="1" applyBorder="1"/>
    <xf numFmtId="0" fontId="129" fillId="0" borderId="10" xfId="31" applyFont="1" applyFill="1" applyBorder="1"/>
    <xf numFmtId="0" fontId="129" fillId="5" borderId="15" xfId="31" applyFont="1" applyFill="1" applyBorder="1"/>
    <xf numFmtId="172" fontId="129" fillId="0" borderId="10" xfId="31" applyNumberFormat="1" applyFont="1" applyFill="1" applyBorder="1" applyAlignment="1">
      <alignment horizontal="right" indent="1"/>
    </xf>
    <xf numFmtId="0" fontId="129" fillId="0" borderId="15" xfId="31" applyFont="1" applyBorder="1"/>
    <xf numFmtId="0" fontId="129" fillId="5" borderId="12" xfId="31" applyFont="1" applyFill="1" applyBorder="1"/>
    <xf numFmtId="172" fontId="129" fillId="5" borderId="12" xfId="31" applyNumberFormat="1" applyFont="1" applyFill="1" applyBorder="1"/>
    <xf numFmtId="0" fontId="129" fillId="0" borderId="81" xfId="31" applyFont="1" applyBorder="1"/>
    <xf numFmtId="172" fontId="130" fillId="9" borderId="59" xfId="31" applyNumberFormat="1" applyFont="1" applyFill="1" applyBorder="1" applyAlignment="1">
      <alignment horizontal="right" indent="1"/>
    </xf>
    <xf numFmtId="37" fontId="131" fillId="5" borderId="15" xfId="53" applyNumberFormat="1" applyFont="1" applyFill="1" applyBorder="1"/>
    <xf numFmtId="184" fontId="129" fillId="0" borderId="10" xfId="587" applyNumberFormat="1" applyFont="1" applyFill="1" applyBorder="1"/>
    <xf numFmtId="0" fontId="129" fillId="5" borderId="81" xfId="31" applyFont="1" applyFill="1" applyBorder="1"/>
    <xf numFmtId="172" fontId="130" fillId="9" borderId="10" xfId="31" applyNumberFormat="1" applyFont="1" applyFill="1" applyBorder="1" applyAlignment="1">
      <alignment horizontal="right" indent="1"/>
    </xf>
    <xf numFmtId="0" fontId="129" fillId="5" borderId="15" xfId="31" applyFont="1" applyFill="1" applyBorder="1" applyAlignment="1">
      <alignment vertical="top"/>
    </xf>
    <xf numFmtId="0" fontId="129" fillId="0" borderId="15" xfId="31" applyFont="1" applyBorder="1" applyAlignment="1">
      <alignment vertical="top"/>
    </xf>
    <xf numFmtId="37" fontId="129" fillId="0" borderId="15" xfId="53" applyNumberFormat="1" applyFont="1" applyBorder="1"/>
    <xf numFmtId="0" fontId="130" fillId="9" borderId="0" xfId="31" applyFont="1" applyFill="1"/>
    <xf numFmtId="0" fontId="129" fillId="5" borderId="8" xfId="31" applyFont="1" applyFill="1" applyBorder="1"/>
    <xf numFmtId="0" fontId="129" fillId="5" borderId="82" xfId="31" applyFont="1" applyFill="1" applyBorder="1"/>
    <xf numFmtId="172" fontId="129" fillId="0" borderId="67" xfId="31" applyNumberFormat="1" applyFont="1" applyFill="1" applyBorder="1" applyAlignment="1">
      <alignment horizontal="right" indent="1"/>
    </xf>
    <xf numFmtId="37" fontId="130" fillId="7" borderId="77" xfId="35" applyNumberFormat="1" applyFont="1" applyFill="1" applyBorder="1" applyAlignment="1">
      <alignment horizontal="left"/>
    </xf>
    <xf numFmtId="0" fontId="130" fillId="4" borderId="0" xfId="31" applyFont="1" applyFill="1"/>
    <xf numFmtId="37" fontId="130" fillId="7" borderId="15" xfId="35" applyNumberFormat="1" applyFont="1" applyFill="1" applyBorder="1" applyAlignment="1">
      <alignment horizontal="left"/>
    </xf>
    <xf numFmtId="37" fontId="130" fillId="7" borderId="72" xfId="35" applyNumberFormat="1" applyFont="1" applyFill="1" applyBorder="1" applyAlignment="1">
      <alignment horizontal="left"/>
    </xf>
    <xf numFmtId="37" fontId="130" fillId="7" borderId="73" xfId="35" applyNumberFormat="1" applyFont="1" applyFill="1" applyBorder="1" applyAlignment="1">
      <alignment horizontal="left"/>
    </xf>
    <xf numFmtId="37" fontId="130" fillId="9" borderId="0" xfId="53" applyNumberFormat="1" applyFont="1" applyFill="1"/>
    <xf numFmtId="37" fontId="132" fillId="9" borderId="15" xfId="53" applyNumberFormat="1" applyFont="1" applyFill="1" applyBorder="1"/>
    <xf numFmtId="37" fontId="132" fillId="9" borderId="0" xfId="53" applyNumberFormat="1" applyFont="1" applyFill="1"/>
    <xf numFmtId="0" fontId="130" fillId="9" borderId="15" xfId="31" applyFont="1" applyFill="1" applyBorder="1"/>
    <xf numFmtId="0" fontId="130" fillId="5" borderId="0" xfId="30" applyFont="1" applyFill="1"/>
    <xf numFmtId="0" fontId="130" fillId="10" borderId="14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6" xfId="36" applyFont="1" applyFill="1" applyBorder="1" applyAlignment="1">
      <alignment horizontal="left" vertical="center"/>
    </xf>
    <xf numFmtId="0" fontId="129" fillId="5" borderId="16" xfId="0" applyFont="1" applyFill="1" applyBorder="1" applyAlignment="1">
      <alignment vertical="center"/>
    </xf>
    <xf numFmtId="171" fontId="129" fillId="0" borderId="60" xfId="37" applyFont="1" applyFill="1" applyBorder="1" applyAlignment="1">
      <alignment vertical="center"/>
    </xf>
    <xf numFmtId="172" fontId="132" fillId="0" borderId="60" xfId="37" applyNumberFormat="1" applyFont="1" applyFill="1" applyBorder="1" applyAlignment="1">
      <alignment horizontal="right" vertical="center"/>
    </xf>
    <xf numFmtId="0" fontId="130" fillId="5" borderId="16" xfId="0" applyFont="1" applyFill="1" applyBorder="1" applyAlignment="1">
      <alignment vertical="center"/>
    </xf>
    <xf numFmtId="0" fontId="129" fillId="5" borderId="16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0" xfId="37" applyNumberFormat="1" applyFont="1" applyFill="1" applyBorder="1" applyAlignment="1">
      <alignment horizontal="right" vertical="center"/>
    </xf>
    <xf numFmtId="172" fontId="129" fillId="0" borderId="60" xfId="37" applyNumberFormat="1" applyFont="1" applyFill="1" applyBorder="1" applyAlignment="1">
      <alignment horizontal="right" vertical="center"/>
    </xf>
    <xf numFmtId="172" fontId="132" fillId="9" borderId="10" xfId="37" applyNumberFormat="1" applyFont="1" applyFill="1" applyBorder="1" applyAlignment="1">
      <alignment horizontal="right" vertical="center"/>
    </xf>
    <xf numFmtId="172" fontId="132" fillId="9" borderId="78" xfId="37" applyNumberFormat="1" applyFont="1" applyFill="1" applyBorder="1" applyAlignment="1">
      <alignment horizontal="right" vertical="center"/>
    </xf>
    <xf numFmtId="172" fontId="132" fillId="9" borderId="60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0" borderId="0" xfId="0" applyFont="1" applyFill="1" applyAlignment="1">
      <alignment vertical="center"/>
    </xf>
    <xf numFmtId="0" fontId="129" fillId="5" borderId="16" xfId="36" applyFont="1" applyFill="1" applyBorder="1" applyAlignment="1">
      <alignment vertical="center"/>
    </xf>
    <xf numFmtId="171" fontId="129" fillId="5" borderId="16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0" xfId="37" applyNumberFormat="1" applyFont="1" applyFill="1" applyBorder="1" applyAlignment="1">
      <alignment horizontal="right" vertical="center"/>
    </xf>
    <xf numFmtId="171" fontId="130" fillId="0" borderId="0" xfId="37" applyFont="1" applyFill="1" applyAlignment="1">
      <alignment vertical="center"/>
    </xf>
    <xf numFmtId="172" fontId="130" fillId="0" borderId="60" xfId="37" applyNumberFormat="1" applyFont="1" applyFill="1" applyBorder="1" applyAlignment="1">
      <alignment horizontal="right" vertical="center"/>
    </xf>
    <xf numFmtId="0" fontId="133" fillId="0" borderId="80" xfId="36" applyFont="1" applyBorder="1" applyAlignment="1">
      <alignment vertical="center"/>
    </xf>
    <xf numFmtId="0" fontId="133" fillId="0" borderId="0" xfId="0" applyFont="1" applyAlignment="1">
      <alignment vertical="center"/>
    </xf>
    <xf numFmtId="0" fontId="133" fillId="0" borderId="0" xfId="36" applyFont="1" applyAlignment="1">
      <alignment vertical="center"/>
    </xf>
    <xf numFmtId="3" fontId="133" fillId="0" borderId="60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3" fillId="0" borderId="83" xfId="37" applyNumberFormat="1" applyFont="1" applyFill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29" fillId="5" borderId="19" xfId="36" applyFont="1" applyFill="1" applyBorder="1" applyAlignment="1">
      <alignment vertical="center"/>
    </xf>
    <xf numFmtId="0" fontId="129" fillId="5" borderId="8" xfId="0" applyFont="1" applyFill="1" applyBorder="1" applyAlignment="1">
      <alignment vertical="center"/>
    </xf>
    <xf numFmtId="4" fontId="129" fillId="0" borderId="62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15" fontId="133" fillId="0" borderId="0" xfId="30" applyNumberFormat="1" applyFont="1" applyAlignment="1">
      <alignment horizontal="left" vertical="center"/>
    </xf>
    <xf numFmtId="4" fontId="133" fillId="0" borderId="0" xfId="0" applyNumberFormat="1" applyFont="1" applyAlignment="1">
      <alignment horizontal="right" vertical="center"/>
    </xf>
    <xf numFmtId="0" fontId="130" fillId="7" borderId="14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7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36" fillId="7" borderId="73" xfId="30" applyFont="1" applyFill="1" applyBorder="1"/>
    <xf numFmtId="0" fontId="129" fillId="0" borderId="60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0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0" xfId="49" applyNumberFormat="1" applyFont="1" applyFill="1" applyBorder="1" applyAlignment="1">
      <alignment horizontal="right" indent="1"/>
    </xf>
    <xf numFmtId="170" fontId="130" fillId="0" borderId="60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0" xfId="30" applyNumberFormat="1" applyFont="1" applyFill="1" applyBorder="1" applyAlignment="1">
      <alignment horizontal="right" indent="1"/>
    </xf>
    <xf numFmtId="170" fontId="129" fillId="0" borderId="60" xfId="30" applyNumberFormat="1" applyFont="1" applyFill="1" applyBorder="1" applyAlignment="1">
      <alignment horizontal="right" indent="1"/>
    </xf>
    <xf numFmtId="0" fontId="129" fillId="0" borderId="0" xfId="30" applyFont="1" applyFill="1" applyAlignment="1">
      <alignment horizontal="left" indent="1"/>
    </xf>
    <xf numFmtId="169" fontId="129" fillId="0" borderId="60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33" fillId="5" borderId="0" xfId="30" applyFont="1" applyFill="1"/>
    <xf numFmtId="0" fontId="129" fillId="0" borderId="0" xfId="30" applyFont="1"/>
    <xf numFmtId="169" fontId="129" fillId="0" borderId="0" xfId="30" applyNumberFormat="1" applyFont="1"/>
    <xf numFmtId="0" fontId="129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0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0" fontId="129" fillId="0" borderId="0" xfId="30" applyFont="1" applyFill="1"/>
    <xf numFmtId="3" fontId="129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29" fillId="0" borderId="60" xfId="30" applyNumberFormat="1" applyFont="1" applyFill="1" applyBorder="1" applyAlignment="1">
      <alignment horizontal="right" indent="1"/>
    </xf>
    <xf numFmtId="0" fontId="141" fillId="0" borderId="10" xfId="54" applyFont="1" applyBorder="1"/>
    <xf numFmtId="0" fontId="129" fillId="0" borderId="10" xfId="54" applyFont="1" applyBorder="1"/>
    <xf numFmtId="0" fontId="129" fillId="5" borderId="15" xfId="30" applyFont="1" applyFill="1" applyBorder="1"/>
    <xf numFmtId="0" fontId="129" fillId="5" borderId="7" xfId="30" applyFont="1" applyFill="1" applyBorder="1"/>
    <xf numFmtId="169" fontId="129" fillId="0" borderId="63" xfId="30" applyNumberFormat="1" applyFont="1" applyFill="1" applyBorder="1" applyAlignment="1">
      <alignment horizontal="right" indent="1"/>
    </xf>
    <xf numFmtId="0" fontId="129" fillId="0" borderId="66" xfId="30" applyFont="1" applyBorder="1"/>
    <xf numFmtId="169" fontId="140" fillId="0" borderId="0" xfId="30" applyNumberFormat="1" applyFont="1"/>
    <xf numFmtId="49" fontId="129" fillId="0" borderId="0" xfId="30" applyNumberFormat="1" applyFont="1"/>
    <xf numFmtId="0" fontId="140" fillId="0" borderId="0" xfId="30" applyFont="1"/>
    <xf numFmtId="37" fontId="130" fillId="7" borderId="10" xfId="38" applyNumberFormat="1" applyFont="1" applyFill="1" applyBorder="1" applyAlignment="1">
      <alignment horizontal="center" vertical="center"/>
    </xf>
    <xf numFmtId="0" fontId="130" fillId="0" borderId="60" xfId="30" applyFont="1" applyFill="1" applyBorder="1" applyAlignment="1">
      <alignment horizontal="right" indent="1"/>
    </xf>
    <xf numFmtId="170" fontId="130" fillId="9" borderId="60" xfId="49" applyNumberFormat="1" applyFont="1" applyFill="1" applyBorder="1" applyAlignment="1">
      <alignment horizontal="right" indent="1"/>
    </xf>
    <xf numFmtId="0" fontId="130" fillId="9" borderId="60" xfId="30" applyFont="1" applyFill="1" applyBorder="1" applyAlignment="1">
      <alignment horizontal="right" indent="1"/>
    </xf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59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4" fillId="5" borderId="0" xfId="32" applyFont="1" applyFill="1" applyAlignment="1">
      <alignment horizontal="left" vertical="center"/>
    </xf>
    <xf numFmtId="169" fontId="133" fillId="0" borderId="15" xfId="53" applyNumberFormat="1" applyFont="1" applyFill="1" applyBorder="1" applyAlignment="1">
      <alignment horizontal="right" vertical="center"/>
    </xf>
    <xf numFmtId="0" fontId="133" fillId="0" borderId="0" xfId="0" applyFont="1"/>
    <xf numFmtId="0" fontId="133" fillId="5" borderId="0" xfId="0" applyFont="1" applyFill="1"/>
    <xf numFmtId="0" fontId="133" fillId="5" borderId="0" xfId="32" applyFont="1" applyFill="1" applyAlignment="1">
      <alignment vertical="center"/>
    </xf>
    <xf numFmtId="37" fontId="131" fillId="5" borderId="0" xfId="0" applyNumberFormat="1" applyFont="1" applyFill="1" applyBorder="1" applyAlignment="1">
      <alignment vertical="center"/>
    </xf>
    <xf numFmtId="0" fontId="129" fillId="9" borderId="0" xfId="0" applyFont="1" applyFill="1"/>
    <xf numFmtId="49" fontId="130" fillId="7" borderId="90" xfId="38" applyNumberFormat="1" applyFont="1" applyFill="1" applyBorder="1" applyAlignment="1">
      <alignment horizontal="center"/>
    </xf>
    <xf numFmtId="49" fontId="130" fillId="7" borderId="90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0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0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0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170" fontId="130" fillId="9" borderId="91" xfId="49" applyNumberFormat="1" applyFont="1" applyFill="1" applyBorder="1" applyAlignment="1">
      <alignment horizontal="right"/>
    </xf>
    <xf numFmtId="37" fontId="130" fillId="5" borderId="0" xfId="0" applyNumberFormat="1" applyFont="1" applyFill="1"/>
    <xf numFmtId="37" fontId="130" fillId="5" borderId="0" xfId="410" applyNumberFormat="1" applyFont="1" applyFill="1"/>
    <xf numFmtId="169" fontId="129" fillId="5" borderId="90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2" xfId="53" applyNumberFormat="1" applyFont="1" applyFill="1" applyBorder="1" applyAlignment="1">
      <alignment horizontal="right"/>
    </xf>
    <xf numFmtId="37" fontId="131" fillId="5" borderId="64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4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0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0" fontId="7" fillId="5" borderId="0" xfId="0" applyFont="1" applyFill="1" applyBorder="1"/>
    <xf numFmtId="172" fontId="131" fillId="5" borderId="78" xfId="37" applyNumberFormat="1" applyFont="1" applyFill="1" applyBorder="1" applyAlignment="1">
      <alignment horizontal="right" vertical="center"/>
    </xf>
    <xf numFmtId="0" fontId="0" fillId="5" borderId="0" xfId="0" applyFill="1" applyBorder="1"/>
    <xf numFmtId="37" fontId="131" fillId="5" borderId="9" xfId="0" applyNumberFormat="1" applyFont="1" applyFill="1" applyBorder="1" applyAlignment="1">
      <alignment vertical="center"/>
    </xf>
    <xf numFmtId="169" fontId="131" fillId="0" borderId="93" xfId="53" applyNumberFormat="1" applyFont="1" applyFill="1" applyBorder="1" applyAlignment="1">
      <alignment horizontal="right" vertical="center"/>
    </xf>
    <xf numFmtId="169" fontId="131" fillId="0" borderId="9" xfId="53" applyNumberFormat="1" applyFont="1" applyFill="1" applyBorder="1" applyAlignment="1">
      <alignment horizontal="right" vertical="center"/>
    </xf>
    <xf numFmtId="0" fontId="144" fillId="0" borderId="0" xfId="0" applyFont="1" applyAlignment="1">
      <alignment vertical="center" wrapText="1"/>
    </xf>
    <xf numFmtId="0" fontId="144" fillId="0" borderId="9" xfId="0" applyFont="1" applyBorder="1" applyAlignment="1">
      <alignment vertical="center" wrapText="1"/>
    </xf>
    <xf numFmtId="169" fontId="144" fillId="0" borderId="15" xfId="53" applyNumberFormat="1" applyFont="1" applyFill="1" applyBorder="1" applyAlignment="1">
      <alignment horizontal="right" vertical="center"/>
    </xf>
    <xf numFmtId="37" fontId="129" fillId="5" borderId="65" xfId="37" applyNumberFormat="1" applyFont="1" applyFill="1" applyBorder="1" applyAlignment="1">
      <alignment vertical="center"/>
    </xf>
    <xf numFmtId="170" fontId="129" fillId="5" borderId="69" xfId="49" applyNumberFormat="1" applyFont="1" applyFill="1" applyBorder="1" applyAlignment="1">
      <alignment horizontal="right" vertical="center"/>
    </xf>
    <xf numFmtId="170" fontId="129" fillId="5" borderId="13" xfId="49" applyNumberFormat="1" applyFont="1" applyFill="1" applyBorder="1" applyAlignment="1">
      <alignment horizontal="right" vertical="center"/>
    </xf>
    <xf numFmtId="37" fontId="129" fillId="5" borderId="0" xfId="37" applyNumberFormat="1" applyFont="1" applyFill="1" applyBorder="1" applyAlignment="1">
      <alignment vertical="center"/>
    </xf>
    <xf numFmtId="0" fontId="129" fillId="5" borderId="0" xfId="0" applyFont="1" applyFill="1" applyBorder="1" applyAlignment="1">
      <alignment vertical="center"/>
    </xf>
    <xf numFmtId="0" fontId="129" fillId="5" borderId="0" xfId="32" applyFont="1" applyFill="1" applyBorder="1" applyAlignment="1">
      <alignment vertical="center"/>
    </xf>
    <xf numFmtId="170" fontId="129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71" fontId="129" fillId="5" borderId="0" xfId="53" applyNumberFormat="1" applyFont="1" applyFill="1"/>
    <xf numFmtId="37" fontId="129" fillId="5" borderId="94" xfId="0" applyNumberFormat="1" applyFont="1" applyFill="1" applyBorder="1" applyAlignment="1">
      <alignment horizontal="center"/>
    </xf>
    <xf numFmtId="171" fontId="129" fillId="5" borderId="90" xfId="0" applyNumberFormat="1" applyFont="1" applyFill="1" applyBorder="1"/>
    <xf numFmtId="169" fontId="129" fillId="5" borderId="90" xfId="53" applyNumberFormat="1" applyFont="1" applyFill="1" applyBorder="1" applyAlignment="1">
      <alignment horizontal="right"/>
    </xf>
    <xf numFmtId="172" fontId="144" fillId="0" borderId="10" xfId="31" applyNumberFormat="1" applyFont="1" applyFill="1" applyBorder="1" applyAlignment="1">
      <alignment horizontal="right" indent="1"/>
    </xf>
    <xf numFmtId="169" fontId="0" fillId="5" borderId="0" xfId="0" applyNumberFormat="1" applyFill="1"/>
    <xf numFmtId="169" fontId="130" fillId="0" borderId="95" xfId="53" applyNumberFormat="1" applyFont="1" applyFill="1" applyBorder="1" applyAlignment="1">
      <alignment horizontal="right"/>
    </xf>
    <xf numFmtId="37" fontId="129" fillId="0" borderId="0" xfId="33" applyNumberFormat="1" applyFont="1" applyFill="1"/>
    <xf numFmtId="197" fontId="130" fillId="9" borderId="91" xfId="0" applyNumberFormat="1" applyFont="1" applyFill="1" applyBorder="1" applyAlignment="1">
      <alignment horizontal="right"/>
    </xf>
    <xf numFmtId="169" fontId="130" fillId="9" borderId="91" xfId="0" applyNumberFormat="1" applyFont="1" applyFill="1" applyBorder="1" applyAlignment="1">
      <alignment horizontal="right"/>
    </xf>
    <xf numFmtId="169" fontId="146" fillId="0" borderId="15" xfId="53" applyNumberFormat="1" applyFont="1" applyFill="1" applyBorder="1" applyAlignment="1">
      <alignment horizontal="right" vertical="center"/>
    </xf>
    <xf numFmtId="0" fontId="147" fillId="0" borderId="0" xfId="0" applyFont="1"/>
    <xf numFmtId="172" fontId="146" fillId="0" borderId="60" xfId="37" applyNumberFormat="1" applyFont="1" applyFill="1" applyBorder="1" applyAlignment="1">
      <alignment horizontal="right" vertical="center"/>
    </xf>
    <xf numFmtId="3" fontId="146" fillId="0" borderId="60" xfId="30" applyNumberFormat="1" applyFont="1" applyFill="1" applyBorder="1" applyAlignment="1">
      <alignment horizontal="right" indent="1"/>
    </xf>
    <xf numFmtId="170" fontId="146" fillId="0" borderId="60" xfId="49" applyNumberFormat="1" applyFont="1" applyFill="1" applyBorder="1" applyAlignment="1">
      <alignment horizontal="right" indent="1"/>
    </xf>
    <xf numFmtId="169" fontId="146" fillId="0" borderId="60" xfId="30" applyNumberFormat="1" applyFont="1" applyFill="1" applyBorder="1" applyAlignment="1">
      <alignment horizontal="right" indent="1"/>
    </xf>
    <xf numFmtId="0" fontId="0" fillId="7" borderId="0" xfId="0" applyFill="1"/>
    <xf numFmtId="171" fontId="130" fillId="8" borderId="78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1" xfId="39" applyFont="1" applyFill="1" applyBorder="1" applyAlignment="1">
      <alignment horizontal="center" vertical="center" wrapText="1"/>
    </xf>
    <xf numFmtId="171" fontId="130" fillId="8" borderId="72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7" xfId="39" applyFont="1" applyFill="1" applyBorder="1" applyAlignment="1">
      <alignment horizontal="center" vertical="center"/>
    </xf>
    <xf numFmtId="171" fontId="130" fillId="8" borderId="71" xfId="39" applyFont="1" applyFill="1" applyBorder="1" applyAlignment="1">
      <alignment horizontal="center" vertical="center"/>
    </xf>
    <xf numFmtId="171" fontId="130" fillId="8" borderId="72" xfId="39" applyFont="1" applyFill="1" applyBorder="1" applyAlignment="1">
      <alignment horizontal="center" vertical="center"/>
    </xf>
    <xf numFmtId="171" fontId="130" fillId="8" borderId="73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 wrapText="1"/>
    </xf>
    <xf numFmtId="0" fontId="133" fillId="0" borderId="0" xfId="32" applyFont="1" applyAlignment="1">
      <alignment horizontal="left" vertical="center" wrapText="1"/>
    </xf>
    <xf numFmtId="0" fontId="130" fillId="7" borderId="77" xfId="30" applyFont="1" applyFill="1" applyBorder="1" applyAlignment="1">
      <alignment horizontal="left" vertical="center" wrapText="1"/>
    </xf>
    <xf numFmtId="0" fontId="130" fillId="0" borderId="15" xfId="0" applyFont="1" applyBorder="1" applyAlignment="1">
      <alignment horizontal="left" vertical="center"/>
    </xf>
    <xf numFmtId="171" fontId="131" fillId="7" borderId="66" xfId="0" applyNumberFormat="1" applyFont="1" applyFill="1" applyBorder="1" applyAlignment="1">
      <alignment horizontal="left" wrapText="1"/>
    </xf>
    <xf numFmtId="171" fontId="131" fillId="7" borderId="84" xfId="0" applyNumberFormat="1" applyFont="1" applyFill="1" applyBorder="1" applyAlignment="1">
      <alignment horizontal="left" wrapText="1"/>
    </xf>
    <xf numFmtId="171" fontId="131" fillId="7" borderId="88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0" fontId="130" fillId="7" borderId="85" xfId="38" applyFont="1" applyFill="1" applyBorder="1" applyAlignment="1">
      <alignment horizontal="center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AU113"/>
  <sheetViews>
    <sheetView showGridLines="0" zoomScale="90" zoomScaleNormal="90" zoomScaleSheetLayoutView="7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A89" sqref="A89"/>
    </sheetView>
  </sheetViews>
  <sheetFormatPr defaultColWidth="9.140625" defaultRowHeight="12.75"/>
  <cols>
    <col min="1" max="2" width="3.5703125" style="5" customWidth="1"/>
    <col min="3" max="3" width="45" style="5" customWidth="1"/>
    <col min="4" max="11" width="12.42578125" style="1" customWidth="1"/>
    <col min="12" max="12" width="5.140625" style="2" customWidth="1"/>
    <col min="13" max="47" width="9.140625" style="2"/>
    <col min="48" max="16384" width="9.140625" style="1"/>
  </cols>
  <sheetData>
    <row r="1" spans="1:47" s="16" customFormat="1" ht="12" customHeight="1">
      <c r="A1" s="61" t="s">
        <v>0</v>
      </c>
      <c r="B1" s="62"/>
      <c r="C1" s="63"/>
      <c r="D1" s="358">
        <v>2020</v>
      </c>
      <c r="E1" s="359"/>
      <c r="F1" s="359"/>
      <c r="G1" s="360"/>
      <c r="H1" s="358">
        <v>2021</v>
      </c>
      <c r="I1" s="359"/>
      <c r="J1" s="359"/>
      <c r="K1" s="36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s="16" customFormat="1" ht="12" customHeight="1" thickBot="1">
      <c r="A2" s="3" t="s">
        <v>116</v>
      </c>
      <c r="B2" s="64"/>
      <c r="C2" s="65"/>
      <c r="D2" s="361"/>
      <c r="E2" s="362"/>
      <c r="F2" s="362"/>
      <c r="G2" s="363"/>
      <c r="H2" s="361"/>
      <c r="I2" s="362"/>
      <c r="J2" s="362"/>
      <c r="K2" s="363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s="16" customFormat="1" ht="12" customHeight="1" thickBot="1">
      <c r="A3" s="3" t="s">
        <v>5</v>
      </c>
      <c r="B3" s="64"/>
      <c r="C3" s="64"/>
      <c r="D3" s="66" t="s">
        <v>99</v>
      </c>
      <c r="E3" s="67" t="s">
        <v>100</v>
      </c>
      <c r="F3" s="67" t="s">
        <v>101</v>
      </c>
      <c r="G3" s="67" t="s">
        <v>102</v>
      </c>
      <c r="H3" s="66" t="s">
        <v>99</v>
      </c>
      <c r="I3" s="67" t="s">
        <v>100</v>
      </c>
      <c r="J3" s="67" t="s">
        <v>101</v>
      </c>
      <c r="K3" s="67" t="s">
        <v>102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12" customHeight="1">
      <c r="A4" s="4"/>
      <c r="D4" s="6"/>
      <c r="E4" s="6"/>
      <c r="F4" s="6"/>
      <c r="G4" s="6"/>
      <c r="H4" s="6"/>
      <c r="I4" s="6"/>
      <c r="J4" s="6"/>
      <c r="K4" s="6"/>
    </row>
    <row r="5" spans="1:47" s="16" customFormat="1" ht="12" customHeight="1">
      <c r="A5" s="4" t="s">
        <v>117</v>
      </c>
      <c r="B5" s="68"/>
      <c r="C5" s="68"/>
      <c r="D5" s="43"/>
      <c r="E5" s="43"/>
      <c r="F5" s="43"/>
      <c r="G5" s="43"/>
      <c r="H5" s="43"/>
      <c r="I5" s="43"/>
      <c r="J5" s="43"/>
      <c r="K5" s="4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2" customHeight="1">
      <c r="A6" s="4"/>
      <c r="D6" s="6"/>
      <c r="E6" s="6"/>
      <c r="F6" s="6"/>
      <c r="G6" s="6"/>
      <c r="H6" s="6"/>
      <c r="I6" s="6"/>
      <c r="J6" s="6"/>
      <c r="K6" s="6"/>
    </row>
    <row r="7" spans="1:47" ht="12" customHeight="1">
      <c r="A7" s="4"/>
      <c r="B7" s="7" t="s">
        <v>118</v>
      </c>
      <c r="C7" s="8"/>
      <c r="D7" s="9">
        <v>31011</v>
      </c>
      <c r="E7" s="9">
        <v>30764</v>
      </c>
      <c r="F7" s="9">
        <v>30915</v>
      </c>
      <c r="G7" s="9">
        <v>30602</v>
      </c>
      <c r="H7" s="9">
        <v>29624</v>
      </c>
      <c r="I7" s="9"/>
      <c r="J7" s="9"/>
      <c r="K7" s="9"/>
    </row>
    <row r="8" spans="1:47" ht="12" customHeight="1">
      <c r="A8" s="4"/>
      <c r="B8" s="7" t="s">
        <v>140</v>
      </c>
      <c r="C8" s="8"/>
      <c r="D8" s="9">
        <v>2798</v>
      </c>
      <c r="E8" s="9">
        <v>3015</v>
      </c>
      <c r="F8" s="9">
        <v>2975</v>
      </c>
      <c r="G8" s="9">
        <v>3178</v>
      </c>
      <c r="H8" s="9">
        <v>3155</v>
      </c>
      <c r="I8" s="9"/>
      <c r="J8" s="9"/>
      <c r="K8" s="9"/>
    </row>
    <row r="9" spans="1:47" ht="12" customHeight="1">
      <c r="A9" s="4"/>
      <c r="B9" s="7" t="s">
        <v>6</v>
      </c>
      <c r="C9" s="8"/>
      <c r="D9" s="9">
        <v>24442</v>
      </c>
      <c r="E9" s="9">
        <v>24221</v>
      </c>
      <c r="F9" s="9">
        <v>26761</v>
      </c>
      <c r="G9" s="9">
        <v>26416</v>
      </c>
      <c r="H9" s="9">
        <v>27258</v>
      </c>
      <c r="I9" s="9"/>
      <c r="J9" s="9"/>
      <c r="K9" s="9"/>
    </row>
    <row r="10" spans="1:47" ht="12" customHeight="1">
      <c r="A10" s="4"/>
      <c r="B10" s="7" t="s">
        <v>119</v>
      </c>
      <c r="C10" s="8"/>
      <c r="D10" s="9">
        <v>5134</v>
      </c>
      <c r="E10" s="9">
        <v>4988</v>
      </c>
      <c r="F10" s="9">
        <v>5229</v>
      </c>
      <c r="G10" s="9">
        <v>5339</v>
      </c>
      <c r="H10" s="9">
        <v>5677</v>
      </c>
      <c r="I10" s="9"/>
      <c r="J10" s="9"/>
      <c r="K10" s="9"/>
    </row>
    <row r="11" spans="1:47" ht="12" customHeight="1">
      <c r="A11" s="4"/>
      <c r="B11" s="7" t="s">
        <v>120</v>
      </c>
      <c r="C11" s="8"/>
      <c r="D11" s="9">
        <v>22035</v>
      </c>
      <c r="E11" s="9">
        <v>20706</v>
      </c>
      <c r="F11" s="9">
        <v>23820</v>
      </c>
      <c r="G11" s="9">
        <v>29917</v>
      </c>
      <c r="H11" s="9">
        <v>22310</v>
      </c>
      <c r="I11" s="9"/>
      <c r="J11" s="9"/>
      <c r="K11" s="9"/>
    </row>
    <row r="12" spans="1:47" s="11" customFormat="1" ht="12" customHeight="1">
      <c r="A12" s="5"/>
      <c r="B12" s="5" t="s">
        <v>121</v>
      </c>
      <c r="C12" s="8"/>
      <c r="D12" s="10">
        <v>2727</v>
      </c>
      <c r="E12" s="10">
        <v>2261</v>
      </c>
      <c r="F12" s="10">
        <v>2878</v>
      </c>
      <c r="G12" s="10">
        <v>2457</v>
      </c>
      <c r="H12" s="10">
        <v>2367</v>
      </c>
      <c r="I12" s="10"/>
      <c r="J12" s="10"/>
      <c r="K12" s="1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3.75" customHeight="1">
      <c r="A13" s="12"/>
      <c r="B13" s="13"/>
      <c r="C13" s="14"/>
      <c r="D13" s="6"/>
      <c r="E13" s="6"/>
      <c r="F13" s="6"/>
      <c r="G13" s="6"/>
      <c r="H13" s="6"/>
      <c r="I13" s="6"/>
      <c r="J13" s="6"/>
      <c r="K13" s="6"/>
    </row>
    <row r="14" spans="1:47" s="18" customFormat="1" ht="12" customHeight="1">
      <c r="A14" s="15"/>
      <c r="B14" s="69" t="s">
        <v>142</v>
      </c>
      <c r="C14" s="25"/>
      <c r="D14" s="70">
        <f t="shared" ref="D14" si="0">SUM(D7:D12)</f>
        <v>88147</v>
      </c>
      <c r="E14" s="70">
        <f>SUM(E7:E12)</f>
        <v>85955</v>
      </c>
      <c r="F14" s="71">
        <f>SUM(F7:F12)</f>
        <v>92578</v>
      </c>
      <c r="G14" s="70">
        <f>SUM(G7:G12)</f>
        <v>97909</v>
      </c>
      <c r="H14" s="70">
        <f>SUM(H7:H12)</f>
        <v>90391</v>
      </c>
      <c r="I14" s="70"/>
      <c r="J14" s="71"/>
      <c r="K14" s="70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7" ht="12" customHeight="1">
      <c r="A15" s="4"/>
      <c r="D15" s="6"/>
      <c r="E15" s="6"/>
      <c r="F15" s="6"/>
      <c r="G15" s="6"/>
      <c r="H15" s="6"/>
      <c r="I15" s="6"/>
      <c r="J15" s="6"/>
      <c r="K15" s="6"/>
    </row>
    <row r="16" spans="1:47" ht="12" customHeight="1">
      <c r="A16" s="4"/>
      <c r="B16" s="19" t="s">
        <v>111</v>
      </c>
      <c r="C16" s="20"/>
      <c r="D16" s="9">
        <v>9976</v>
      </c>
      <c r="E16" s="9">
        <v>9918</v>
      </c>
      <c r="F16" s="9">
        <v>9944</v>
      </c>
      <c r="G16" s="9">
        <v>9715</v>
      </c>
      <c r="H16" s="9">
        <v>9492</v>
      </c>
      <c r="I16" s="9"/>
      <c r="J16" s="9"/>
      <c r="K16" s="9"/>
    </row>
    <row r="17" spans="1:47" s="279" customFormat="1" ht="12" customHeight="1">
      <c r="A17" s="277"/>
      <c r="B17" s="19" t="s">
        <v>112</v>
      </c>
      <c r="C17" s="20"/>
      <c r="D17" s="351">
        <v>13887</v>
      </c>
      <c r="E17" s="351">
        <v>14289</v>
      </c>
      <c r="F17" s="351">
        <v>14604</v>
      </c>
      <c r="G17" s="351">
        <v>14716</v>
      </c>
      <c r="H17" s="31">
        <v>14197</v>
      </c>
      <c r="I17" s="278"/>
      <c r="J17" s="278"/>
      <c r="K17" s="278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</row>
    <row r="18" spans="1:47" ht="12" customHeight="1">
      <c r="B18" s="19" t="s">
        <v>7</v>
      </c>
      <c r="C18" s="21"/>
      <c r="D18" s="9">
        <v>12712</v>
      </c>
      <c r="E18" s="9">
        <v>12997</v>
      </c>
      <c r="F18" s="9">
        <v>13167</v>
      </c>
      <c r="G18" s="9">
        <v>13479</v>
      </c>
      <c r="H18" s="9">
        <v>13797</v>
      </c>
      <c r="I18" s="9"/>
      <c r="J18" s="9"/>
      <c r="K18" s="9"/>
    </row>
    <row r="19" spans="1:47" ht="12" customHeight="1">
      <c r="B19" s="19" t="s">
        <v>122</v>
      </c>
      <c r="C19" s="20"/>
      <c r="D19" s="9">
        <v>4978</v>
      </c>
      <c r="E19" s="9">
        <v>4336</v>
      </c>
      <c r="F19" s="9">
        <v>5714</v>
      </c>
      <c r="G19" s="9">
        <v>7328</v>
      </c>
      <c r="H19" s="9">
        <v>4756</v>
      </c>
      <c r="I19" s="9"/>
      <c r="J19" s="9"/>
      <c r="K19" s="9"/>
    </row>
    <row r="20" spans="1:47" s="279" customFormat="1" ht="12" customHeight="1">
      <c r="A20" s="281"/>
      <c r="B20" s="19" t="s">
        <v>6</v>
      </c>
      <c r="C20" s="20"/>
      <c r="D20" s="351">
        <v>2950</v>
      </c>
      <c r="E20" s="351">
        <v>3033</v>
      </c>
      <c r="F20" s="351">
        <v>3096</v>
      </c>
      <c r="G20" s="351">
        <v>3175</v>
      </c>
      <c r="H20" s="31">
        <v>3088</v>
      </c>
      <c r="I20" s="278"/>
      <c r="J20" s="278"/>
      <c r="K20" s="278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</row>
    <row r="21" spans="1:47" s="279" customFormat="1" ht="12" customHeight="1">
      <c r="A21" s="281"/>
      <c r="B21" s="5" t="s">
        <v>141</v>
      </c>
      <c r="C21" s="20"/>
      <c r="D21" s="329">
        <v>4715</v>
      </c>
      <c r="E21" s="329">
        <v>4878</v>
      </c>
      <c r="F21" s="329">
        <v>4822</v>
      </c>
      <c r="G21" s="329">
        <v>4940</v>
      </c>
      <c r="H21" s="329">
        <v>4988</v>
      </c>
      <c r="I21" s="329"/>
      <c r="J21" s="329"/>
      <c r="K21" s="329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</row>
    <row r="22" spans="1:47" s="11" customFormat="1" ht="12" customHeight="1">
      <c r="A22" s="22"/>
      <c r="B22" s="23" t="s">
        <v>123</v>
      </c>
      <c r="C22" s="24"/>
      <c r="D22" s="10">
        <v>3613</v>
      </c>
      <c r="E22" s="10">
        <v>3651</v>
      </c>
      <c r="F22" s="10">
        <v>3767</v>
      </c>
      <c r="G22" s="10">
        <v>4604</v>
      </c>
      <c r="H22" s="10">
        <v>3494</v>
      </c>
      <c r="I22" s="10"/>
      <c r="J22" s="10"/>
      <c r="K22" s="1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3" customHeight="1">
      <c r="D23" s="6"/>
      <c r="E23" s="6"/>
      <c r="F23" s="6"/>
      <c r="G23" s="6"/>
      <c r="H23" s="6"/>
      <c r="I23" s="6"/>
      <c r="J23" s="6"/>
      <c r="K23" s="6"/>
    </row>
    <row r="24" spans="1:47" s="18" customFormat="1" ht="12" customHeight="1">
      <c r="A24" s="72"/>
      <c r="B24" s="72" t="s">
        <v>143</v>
      </c>
      <c r="C24" s="25"/>
      <c r="D24" s="70">
        <f t="shared" ref="D24" si="1">SUM(D16:D22)</f>
        <v>52831</v>
      </c>
      <c r="E24" s="70">
        <f>SUM(E16:E22)</f>
        <v>53102</v>
      </c>
      <c r="F24" s="70">
        <f>SUM(F16:F22)</f>
        <v>55114</v>
      </c>
      <c r="G24" s="70">
        <f>SUM(G16:G22)</f>
        <v>57957</v>
      </c>
      <c r="H24" s="70">
        <f>SUM(H16:H22)</f>
        <v>53812</v>
      </c>
      <c r="I24" s="70"/>
      <c r="J24" s="70"/>
      <c r="K24" s="7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 s="16" customFormat="1" ht="12" customHeight="1">
      <c r="A25" s="68"/>
      <c r="B25" s="68"/>
      <c r="C25" s="68"/>
      <c r="D25" s="43"/>
      <c r="E25" s="43"/>
      <c r="F25" s="43"/>
      <c r="G25" s="43"/>
      <c r="H25" s="43"/>
      <c r="I25" s="43"/>
      <c r="J25" s="43"/>
      <c r="K25" s="43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 s="18" customFormat="1" ht="12" customHeight="1">
      <c r="A26" s="72"/>
      <c r="B26" s="35" t="s">
        <v>124</v>
      </c>
      <c r="C26" s="25"/>
      <c r="D26" s="70">
        <v>18355</v>
      </c>
      <c r="E26" s="70">
        <v>18130</v>
      </c>
      <c r="F26" s="70">
        <v>19961</v>
      </c>
      <c r="G26" s="70">
        <v>33009</v>
      </c>
      <c r="H26" s="70">
        <v>18096</v>
      </c>
      <c r="I26" s="70"/>
      <c r="J26" s="70"/>
      <c r="K26" s="7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spans="1:47" s="16" customFormat="1" ht="12" customHeight="1">
      <c r="A27" s="68"/>
      <c r="B27" s="68"/>
      <c r="C27" s="73"/>
      <c r="D27" s="43"/>
      <c r="E27" s="43"/>
      <c r="F27" s="43"/>
      <c r="G27" s="43"/>
      <c r="H27" s="43"/>
      <c r="I27" s="43"/>
      <c r="J27" s="43"/>
      <c r="K27" s="43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spans="1:47" s="18" customFormat="1" ht="12" customHeight="1">
      <c r="A28" s="72" t="s">
        <v>9</v>
      </c>
      <c r="B28" s="25"/>
      <c r="C28" s="72"/>
      <c r="D28" s="71">
        <f>D14+D24+D26</f>
        <v>159333</v>
      </c>
      <c r="E28" s="71">
        <f>E14+E24+E26</f>
        <v>157187</v>
      </c>
      <c r="F28" s="71">
        <f>F14+F24+F26</f>
        <v>167653</v>
      </c>
      <c r="G28" s="71">
        <f>G14+G24+G26</f>
        <v>188875</v>
      </c>
      <c r="H28" s="71">
        <f>H14+H24+H26</f>
        <v>162299</v>
      </c>
      <c r="I28" s="71"/>
      <c r="J28" s="71"/>
      <c r="K28" s="7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 ht="12" customHeight="1">
      <c r="C29" s="20"/>
      <c r="D29" s="6"/>
      <c r="E29" s="6"/>
      <c r="F29" s="6"/>
      <c r="G29" s="6"/>
      <c r="H29" s="6"/>
      <c r="I29" s="6"/>
      <c r="J29" s="6"/>
      <c r="K29" s="6"/>
    </row>
    <row r="30" spans="1:47" ht="12" customHeight="1">
      <c r="A30" s="26"/>
      <c r="B30" s="26"/>
      <c r="C30" s="26" t="s">
        <v>125</v>
      </c>
      <c r="D30" s="9">
        <v>-5334</v>
      </c>
      <c r="E30" s="9">
        <v>-5395</v>
      </c>
      <c r="F30" s="9">
        <v>-5498</v>
      </c>
      <c r="G30" s="9">
        <v>-5852</v>
      </c>
      <c r="H30" s="9">
        <v>-5926</v>
      </c>
      <c r="I30" s="9"/>
      <c r="J30" s="9"/>
      <c r="K30" s="9"/>
    </row>
    <row r="31" spans="1:47" ht="12" customHeight="1">
      <c r="A31" s="26"/>
      <c r="B31" s="26"/>
      <c r="C31" s="26" t="s">
        <v>159</v>
      </c>
      <c r="D31" s="9">
        <v>-12846</v>
      </c>
      <c r="E31" s="9">
        <v>-12774</v>
      </c>
      <c r="F31" s="9">
        <v>-13983</v>
      </c>
      <c r="G31" s="9">
        <v>-23711</v>
      </c>
      <c r="H31" s="9">
        <v>-12397</v>
      </c>
      <c r="I31" s="9"/>
      <c r="J31" s="9"/>
      <c r="K31" s="9"/>
    </row>
    <row r="32" spans="1:47" ht="12" customHeight="1">
      <c r="A32" s="26"/>
      <c r="B32" s="26"/>
      <c r="C32" s="26" t="s">
        <v>126</v>
      </c>
      <c r="D32" s="9">
        <v>-2671</v>
      </c>
      <c r="E32" s="9">
        <v>-2142</v>
      </c>
      <c r="F32" s="9">
        <v>-2419</v>
      </c>
      <c r="G32" s="9">
        <v>-2485</v>
      </c>
      <c r="H32" s="9">
        <v>-2038</v>
      </c>
      <c r="I32" s="9"/>
      <c r="J32" s="9"/>
      <c r="K32" s="9"/>
    </row>
    <row r="33" spans="1:47" ht="12" customHeight="1">
      <c r="C33" s="27" t="s">
        <v>105</v>
      </c>
      <c r="D33" s="9">
        <v>-6468</v>
      </c>
      <c r="E33" s="9">
        <v>-6801</v>
      </c>
      <c r="F33" s="9">
        <v>-7614</v>
      </c>
      <c r="G33" s="9">
        <v>-6731</v>
      </c>
      <c r="H33" s="9">
        <v>-6775</v>
      </c>
      <c r="I33" s="9"/>
      <c r="J33" s="9"/>
      <c r="K33" s="9"/>
    </row>
    <row r="34" spans="1:47" s="11" customFormat="1" ht="12" customHeight="1">
      <c r="A34" s="26"/>
      <c r="B34" s="26"/>
      <c r="C34" s="5" t="s">
        <v>127</v>
      </c>
      <c r="D34" s="9">
        <v>-39773</v>
      </c>
      <c r="E34" s="28">
        <v>-39940</v>
      </c>
      <c r="F34" s="28">
        <v>-42898</v>
      </c>
      <c r="G34" s="28">
        <v>-52153</v>
      </c>
      <c r="H34" s="9">
        <v>-42032</v>
      </c>
      <c r="I34" s="28"/>
      <c r="J34" s="28"/>
      <c r="K34" s="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" customHeight="1">
      <c r="A35" s="29"/>
      <c r="B35" s="29" t="s">
        <v>128</v>
      </c>
      <c r="C35" s="29"/>
      <c r="D35" s="30">
        <f t="shared" ref="D35:H35" si="2">SUM(D30:D34)</f>
        <v>-67092</v>
      </c>
      <c r="E35" s="30">
        <f t="shared" si="2"/>
        <v>-67052</v>
      </c>
      <c r="F35" s="275">
        <f t="shared" si="2"/>
        <v>-72412</v>
      </c>
      <c r="G35" s="30">
        <f t="shared" si="2"/>
        <v>-90932</v>
      </c>
      <c r="H35" s="30">
        <f t="shared" si="2"/>
        <v>-69168</v>
      </c>
      <c r="I35" s="30"/>
      <c r="J35" s="275"/>
      <c r="K35" s="30"/>
    </row>
    <row r="36" spans="1:47" ht="12" customHeight="1">
      <c r="A36" s="35" t="s">
        <v>148</v>
      </c>
      <c r="B36" s="283"/>
      <c r="C36" s="35"/>
      <c r="D36" s="74">
        <f t="shared" ref="D36:F36" si="3">SUM(D28,D35)</f>
        <v>92241</v>
      </c>
      <c r="E36" s="74">
        <f t="shared" si="3"/>
        <v>90135</v>
      </c>
      <c r="F36" s="74">
        <f t="shared" si="3"/>
        <v>95241</v>
      </c>
      <c r="G36" s="74">
        <f>SUM(G28,G35)</f>
        <v>97943</v>
      </c>
      <c r="H36" s="74">
        <f>SUM(H28,H35)</f>
        <v>93131</v>
      </c>
      <c r="I36" s="74"/>
      <c r="J36" s="74"/>
      <c r="K36" s="74"/>
    </row>
    <row r="37" spans="1:47" ht="12" customHeight="1">
      <c r="A37" s="282"/>
      <c r="B37" s="282"/>
      <c r="C37" s="282"/>
      <c r="D37" s="9"/>
      <c r="E37" s="9"/>
      <c r="F37" s="9"/>
      <c r="G37" s="9"/>
      <c r="H37" s="9"/>
      <c r="I37" s="9"/>
      <c r="J37" s="9"/>
      <c r="K37" s="9"/>
    </row>
    <row r="38" spans="1:47" ht="12" customHeight="1">
      <c r="A38" s="26"/>
      <c r="B38" s="26" t="s">
        <v>129</v>
      </c>
      <c r="C38" s="26"/>
      <c r="D38" s="9">
        <v>-22169</v>
      </c>
      <c r="E38" s="9">
        <v>-17925</v>
      </c>
      <c r="F38" s="9">
        <v>-18332</v>
      </c>
      <c r="G38" s="9">
        <v>-20578</v>
      </c>
      <c r="H38" s="9">
        <v>-19221</v>
      </c>
      <c r="I38" s="9"/>
      <c r="J38" s="9"/>
      <c r="K38" s="9"/>
    </row>
    <row r="39" spans="1:47" ht="12" customHeight="1">
      <c r="A39" s="26"/>
      <c r="B39" s="26" t="s">
        <v>130</v>
      </c>
      <c r="C39" s="26"/>
      <c r="D39" s="9">
        <v>-33678</v>
      </c>
      <c r="E39" s="31">
        <v>-35342</v>
      </c>
      <c r="F39" s="31">
        <v>-35352</v>
      </c>
      <c r="G39" s="31">
        <v>-36686</v>
      </c>
      <c r="H39" s="9">
        <v>-35128</v>
      </c>
      <c r="I39" s="31"/>
      <c r="J39" s="31"/>
      <c r="K39" s="31"/>
    </row>
    <row r="40" spans="1:47" ht="12" customHeight="1">
      <c r="A40" s="26"/>
      <c r="B40" s="26" t="s">
        <v>104</v>
      </c>
      <c r="C40" s="32"/>
      <c r="D40" s="9">
        <v>-7218</v>
      </c>
      <c r="E40" s="28">
        <v>3</v>
      </c>
      <c r="F40" s="28">
        <v>0</v>
      </c>
      <c r="G40" s="28">
        <v>0</v>
      </c>
      <c r="H40" s="9">
        <v>-7252</v>
      </c>
      <c r="I40" s="28"/>
      <c r="J40" s="28"/>
      <c r="K40" s="28"/>
    </row>
    <row r="41" spans="1:47" s="11" customFormat="1" ht="12" customHeight="1">
      <c r="A41" s="33"/>
      <c r="B41" s="33" t="s">
        <v>131</v>
      </c>
      <c r="C41" s="33"/>
      <c r="D41" s="10">
        <v>-16786</v>
      </c>
      <c r="E41" s="10">
        <v>-16849</v>
      </c>
      <c r="F41" s="10">
        <v>-17252</v>
      </c>
      <c r="G41" s="10">
        <v>-18414</v>
      </c>
      <c r="H41" s="10">
        <v>-17270</v>
      </c>
      <c r="I41" s="10"/>
      <c r="J41" s="10"/>
      <c r="K41" s="1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" customHeight="1">
      <c r="A42" s="34"/>
      <c r="B42" s="26"/>
      <c r="C42" s="26"/>
      <c r="D42" s="9"/>
      <c r="E42" s="9"/>
      <c r="F42" s="9"/>
      <c r="G42" s="9"/>
      <c r="H42" s="9"/>
      <c r="I42" s="9"/>
      <c r="J42" s="9"/>
      <c r="K42" s="9"/>
    </row>
    <row r="43" spans="1:47" s="18" customFormat="1" ht="12" customHeight="1">
      <c r="A43" s="35"/>
      <c r="B43" s="69" t="s">
        <v>132</v>
      </c>
      <c r="C43" s="35"/>
      <c r="D43" s="74">
        <f t="shared" ref="D43:G43" si="4">SUM(D38:D41,D35)</f>
        <v>-146943</v>
      </c>
      <c r="E43" s="74">
        <f t="shared" si="4"/>
        <v>-137165</v>
      </c>
      <c r="F43" s="74">
        <f t="shared" si="4"/>
        <v>-143348</v>
      </c>
      <c r="G43" s="74">
        <f t="shared" si="4"/>
        <v>-166610</v>
      </c>
      <c r="H43" s="74">
        <f>SUM(H38:H41,H35)</f>
        <v>-148039</v>
      </c>
      <c r="I43" s="74"/>
      <c r="J43" s="74"/>
      <c r="K43" s="74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</row>
    <row r="44" spans="1:47" s="16" customFormat="1" ht="12" customHeight="1">
      <c r="A44" s="36"/>
      <c r="B44" s="36"/>
      <c r="C44" s="36"/>
      <c r="D44" s="43"/>
      <c r="E44" s="43"/>
      <c r="F44" s="43"/>
      <c r="G44" s="43"/>
      <c r="H44" s="43"/>
      <c r="I44" s="43"/>
      <c r="J44" s="43"/>
      <c r="K44" s="43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</row>
    <row r="45" spans="1:47" s="18" customFormat="1" ht="12" customHeight="1">
      <c r="A45" s="26"/>
      <c r="B45" s="26" t="s">
        <v>133</v>
      </c>
      <c r="C45" s="32"/>
      <c r="D45" s="9">
        <v>333</v>
      </c>
      <c r="E45" s="28">
        <v>763</v>
      </c>
      <c r="F45" s="28">
        <v>1080</v>
      </c>
      <c r="G45" s="28">
        <v>3666</v>
      </c>
      <c r="H45" s="9">
        <v>806</v>
      </c>
      <c r="I45" s="28"/>
      <c r="J45" s="28"/>
      <c r="K45" s="28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 s="78" customFormat="1" ht="12" customHeight="1">
      <c r="A46" s="36"/>
      <c r="B46" s="36"/>
      <c r="C46" s="76"/>
      <c r="D46" s="77"/>
      <c r="E46" s="77"/>
      <c r="F46" s="77"/>
      <c r="G46" s="77"/>
      <c r="H46" s="77"/>
      <c r="I46" s="77"/>
      <c r="J46" s="77"/>
      <c r="K46" s="7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</row>
    <row r="47" spans="1:47" s="18" customFormat="1" ht="12" customHeight="1">
      <c r="A47" s="79" t="s">
        <v>134</v>
      </c>
      <c r="B47" s="79"/>
      <c r="C47" s="35"/>
      <c r="D47" s="80">
        <f>SUM(D28+D43+D45)</f>
        <v>12723</v>
      </c>
      <c r="E47" s="80">
        <f>SUM(E28+E43+E45)</f>
        <v>20785</v>
      </c>
      <c r="F47" s="81">
        <f>SUM(F28+F43+F45)</f>
        <v>25385</v>
      </c>
      <c r="G47" s="80">
        <f>SUM(G28+G43+G45)</f>
        <v>25931</v>
      </c>
      <c r="H47" s="80">
        <f>SUM(H28+H43+H45)</f>
        <v>15066</v>
      </c>
      <c r="I47" s="80"/>
      <c r="J47" s="81"/>
      <c r="K47" s="80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7" s="18" customFormat="1" ht="12" customHeight="1">
      <c r="A48" s="26"/>
      <c r="B48" s="26"/>
      <c r="C48" s="26"/>
      <c r="D48" s="9"/>
      <c r="E48" s="9"/>
      <c r="F48" s="9"/>
      <c r="G48" s="9"/>
      <c r="H48" s="9"/>
      <c r="I48" s="9"/>
      <c r="J48" s="9"/>
      <c r="K48" s="9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</row>
    <row r="49" spans="1:47" s="18" customFormat="1" ht="12" customHeight="1">
      <c r="A49" s="26"/>
      <c r="B49" s="26"/>
      <c r="C49" s="327" t="s">
        <v>225</v>
      </c>
      <c r="D49" s="9">
        <v>71</v>
      </c>
      <c r="E49" s="9">
        <v>137</v>
      </c>
      <c r="F49" s="9">
        <v>70</v>
      </c>
      <c r="G49" s="9">
        <v>398</v>
      </c>
      <c r="H49" s="9">
        <v>68</v>
      </c>
      <c r="I49" s="9"/>
      <c r="J49" s="9"/>
      <c r="K49" s="9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</row>
    <row r="50" spans="1:47" s="18" customFormat="1" ht="12" customHeight="1">
      <c r="A50" s="5"/>
      <c r="B50" s="5"/>
      <c r="C50" s="327" t="s">
        <v>226</v>
      </c>
      <c r="D50" s="9">
        <v>-2956</v>
      </c>
      <c r="E50" s="9">
        <v>-3241</v>
      </c>
      <c r="F50" s="9">
        <v>-3005</v>
      </c>
      <c r="G50" s="9">
        <v>-2117</v>
      </c>
      <c r="H50" s="9">
        <v>-3570</v>
      </c>
      <c r="I50" s="9"/>
      <c r="J50" s="9"/>
      <c r="K50" s="9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</row>
    <row r="51" spans="1:47" ht="12" customHeight="1">
      <c r="A51" s="324"/>
      <c r="B51" s="324"/>
      <c r="C51" s="328" t="s">
        <v>227</v>
      </c>
      <c r="D51" s="325">
        <v>-8084</v>
      </c>
      <c r="E51" s="326">
        <v>-2342</v>
      </c>
      <c r="F51" s="326">
        <v>1734</v>
      </c>
      <c r="G51" s="326">
        <v>-4511</v>
      </c>
      <c r="H51" s="325">
        <v>1877</v>
      </c>
      <c r="I51" s="326"/>
      <c r="J51" s="326"/>
      <c r="K51" s="326"/>
    </row>
    <row r="52" spans="1:47" ht="12" customHeight="1">
      <c r="A52" s="36"/>
      <c r="B52" s="26" t="s">
        <v>10</v>
      </c>
      <c r="C52" s="19"/>
      <c r="D52" s="37">
        <v>-10969</v>
      </c>
      <c r="E52" s="37">
        <v>-5446</v>
      </c>
      <c r="F52" s="37">
        <v>-1201</v>
      </c>
      <c r="G52" s="37">
        <v>-6230</v>
      </c>
      <c r="H52" s="37">
        <f>SUM(H49:H51)</f>
        <v>-1625</v>
      </c>
      <c r="I52" s="37"/>
      <c r="J52" s="37"/>
      <c r="K52" s="37"/>
    </row>
    <row r="53" spans="1:47" ht="12" customHeight="1">
      <c r="A53" s="26"/>
      <c r="B53" s="26"/>
      <c r="C53" s="26"/>
      <c r="D53" s="9"/>
      <c r="E53" s="9"/>
      <c r="F53" s="9"/>
      <c r="G53" s="9"/>
      <c r="H53" s="9"/>
      <c r="I53" s="9"/>
      <c r="J53" s="9"/>
      <c r="K53" s="9"/>
    </row>
    <row r="54" spans="1:47" s="11" customFormat="1" ht="12" customHeight="1">
      <c r="A54" s="33"/>
      <c r="B54" s="33" t="s">
        <v>160</v>
      </c>
      <c r="C54" s="33"/>
      <c r="D54" s="38">
        <v>-66</v>
      </c>
      <c r="E54" s="38">
        <v>0</v>
      </c>
      <c r="F54" s="38">
        <v>0</v>
      </c>
      <c r="G54" s="38">
        <v>0</v>
      </c>
      <c r="H54" s="38">
        <v>0</v>
      </c>
      <c r="I54" s="38"/>
      <c r="J54" s="38"/>
      <c r="K54" s="3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2" customHeight="1">
      <c r="A55" s="26"/>
      <c r="B55" s="26"/>
      <c r="C55" s="26"/>
      <c r="D55" s="6"/>
      <c r="E55" s="6"/>
      <c r="F55" s="6"/>
      <c r="G55" s="6"/>
      <c r="H55" s="6"/>
      <c r="I55" s="6"/>
      <c r="J55" s="6"/>
      <c r="K55" s="6"/>
    </row>
    <row r="56" spans="1:47" s="18" customFormat="1" ht="12" customHeight="1">
      <c r="A56" s="35" t="s">
        <v>135</v>
      </c>
      <c r="B56" s="35"/>
      <c r="C56" s="35"/>
      <c r="D56" s="74">
        <f>SUM(D47+D52+D54)</f>
        <v>1688</v>
      </c>
      <c r="E56" s="82">
        <f>SUM(E47+E52+E54)</f>
        <v>15339</v>
      </c>
      <c r="F56" s="75">
        <f>SUM(F47+F52+F54)</f>
        <v>24184</v>
      </c>
      <c r="G56" s="82">
        <f>SUM(G47+G52+G54)</f>
        <v>19701</v>
      </c>
      <c r="H56" s="82">
        <f>SUM(H47+H52+H54)</f>
        <v>13441</v>
      </c>
      <c r="I56" s="82"/>
      <c r="J56" s="75"/>
      <c r="K56" s="82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</row>
    <row r="57" spans="1:47" ht="12" customHeight="1">
      <c r="A57" s="26"/>
      <c r="B57" s="26"/>
      <c r="C57" s="26"/>
      <c r="D57" s="9"/>
      <c r="E57" s="9"/>
      <c r="F57" s="9"/>
      <c r="G57" s="9"/>
      <c r="H57" s="9"/>
      <c r="I57" s="9"/>
      <c r="J57" s="9"/>
      <c r="K57" s="9"/>
    </row>
    <row r="58" spans="1:47" s="11" customFormat="1" ht="12" customHeight="1">
      <c r="A58" s="26"/>
      <c r="B58" s="26" t="s">
        <v>136</v>
      </c>
      <c r="C58" s="26"/>
      <c r="D58" s="38">
        <v>-2500</v>
      </c>
      <c r="E58" s="38">
        <v>-3858</v>
      </c>
      <c r="F58" s="38">
        <v>-4501</v>
      </c>
      <c r="G58" s="38">
        <v>-3736</v>
      </c>
      <c r="H58" s="38">
        <v>-3380</v>
      </c>
      <c r="I58" s="38"/>
      <c r="J58" s="38"/>
      <c r="K58" s="3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2" customHeight="1">
      <c r="A59" s="29"/>
      <c r="B59" s="29"/>
      <c r="C59" s="29"/>
      <c r="D59" s="9"/>
      <c r="E59" s="9"/>
      <c r="F59" s="9"/>
      <c r="G59" s="9"/>
      <c r="H59" s="9"/>
      <c r="I59" s="9"/>
      <c r="J59" s="9"/>
      <c r="K59" s="9"/>
    </row>
    <row r="60" spans="1:47" s="16" customFormat="1" ht="12" customHeight="1">
      <c r="A60" s="39" t="s">
        <v>11</v>
      </c>
      <c r="B60" s="39"/>
      <c r="C60" s="39"/>
      <c r="D60" s="83">
        <v>-812</v>
      </c>
      <c r="E60" s="85">
        <v>11481</v>
      </c>
      <c r="F60" s="85">
        <v>19683</v>
      </c>
      <c r="G60" s="85">
        <v>15965</v>
      </c>
      <c r="H60" s="83">
        <v>10061</v>
      </c>
      <c r="I60" s="85"/>
      <c r="J60" s="85"/>
      <c r="K60" s="85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1:47" ht="12" customHeight="1">
      <c r="A61" s="26"/>
      <c r="B61" s="26"/>
      <c r="C61" s="26"/>
      <c r="D61" s="6"/>
      <c r="E61" s="6"/>
      <c r="F61" s="6"/>
      <c r="G61" s="6"/>
      <c r="H61" s="6"/>
      <c r="I61" s="6"/>
      <c r="J61" s="6"/>
      <c r="K61" s="6"/>
    </row>
    <row r="62" spans="1:47" ht="12" customHeight="1">
      <c r="A62" s="40" t="s">
        <v>228</v>
      </c>
      <c r="B62" s="26"/>
      <c r="C62" s="26"/>
      <c r="D62" s="37">
        <v>7374</v>
      </c>
      <c r="E62" s="37">
        <v>-755</v>
      </c>
      <c r="F62" s="37">
        <v>2111</v>
      </c>
      <c r="G62" s="37">
        <v>217</v>
      </c>
      <c r="H62" s="37">
        <v>-360</v>
      </c>
      <c r="I62" s="37"/>
      <c r="J62" s="37"/>
      <c r="K62" s="37"/>
    </row>
    <row r="63" spans="1:47" ht="12" customHeight="1">
      <c r="A63" s="40" t="s">
        <v>229</v>
      </c>
      <c r="B63" s="26"/>
      <c r="C63" s="26"/>
      <c r="D63" s="37">
        <v>-71</v>
      </c>
      <c r="E63" s="37">
        <v>-18</v>
      </c>
      <c r="F63" s="37">
        <v>104</v>
      </c>
      <c r="G63" s="37">
        <v>35</v>
      </c>
      <c r="H63" s="37">
        <v>65</v>
      </c>
      <c r="I63" s="37"/>
      <c r="J63" s="37"/>
      <c r="K63" s="37"/>
    </row>
    <row r="64" spans="1:47" s="16" customFormat="1" ht="12" customHeight="1">
      <c r="A64" s="86" t="s">
        <v>230</v>
      </c>
      <c r="B64" s="87"/>
      <c r="C64" s="87"/>
      <c r="D64" s="85">
        <f>SUM(D62:D63)</f>
        <v>7303</v>
      </c>
      <c r="E64" s="85">
        <f>SUM(E62:E63)</f>
        <v>-773</v>
      </c>
      <c r="F64" s="85">
        <f>SUM(F62:F63)</f>
        <v>2215</v>
      </c>
      <c r="G64" s="85">
        <f>SUM(G62:G63)</f>
        <v>252</v>
      </c>
      <c r="H64" s="85">
        <f>SUM(H62:H63)</f>
        <v>-295</v>
      </c>
      <c r="I64" s="85"/>
      <c r="J64" s="85"/>
      <c r="K64" s="85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1:47" s="16" customFormat="1" ht="12" customHeight="1">
      <c r="A65" s="88"/>
      <c r="B65" s="36"/>
      <c r="C65" s="36"/>
      <c r="D65" s="43"/>
      <c r="E65" s="43"/>
      <c r="F65" s="43"/>
      <c r="G65" s="43"/>
      <c r="H65" s="43"/>
      <c r="I65" s="43"/>
      <c r="J65" s="43"/>
      <c r="K65" s="43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1:47" s="16" customFormat="1" ht="12" customHeight="1">
      <c r="A66" s="89" t="s">
        <v>231</v>
      </c>
      <c r="B66" s="39"/>
      <c r="C66" s="39"/>
      <c r="D66" s="83">
        <f>SUM(D60+D64)</f>
        <v>6491</v>
      </c>
      <c r="E66" s="83">
        <f>SUM(E60+E64)</f>
        <v>10708</v>
      </c>
      <c r="F66" s="84">
        <f>SUM(F60+F64)</f>
        <v>21898</v>
      </c>
      <c r="G66" s="83">
        <f>SUM(G60+G64)</f>
        <v>16217</v>
      </c>
      <c r="H66" s="83">
        <v>9766</v>
      </c>
      <c r="I66" s="83"/>
      <c r="J66" s="84"/>
      <c r="K66" s="83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1:47" ht="12" customHeight="1">
      <c r="A67" s="26"/>
      <c r="B67" s="26"/>
      <c r="C67" s="26"/>
      <c r="D67" s="6"/>
      <c r="E67" s="6"/>
      <c r="F67" s="6"/>
      <c r="G67" s="6"/>
      <c r="H67" s="6"/>
      <c r="I67" s="6"/>
      <c r="J67" s="6"/>
      <c r="K67" s="6"/>
    </row>
    <row r="68" spans="1:47" s="16" customFormat="1" ht="12" customHeight="1">
      <c r="A68" s="41" t="s">
        <v>149</v>
      </c>
      <c r="B68" s="42"/>
      <c r="C68" s="42"/>
      <c r="D68" s="43"/>
      <c r="E68" s="43"/>
      <c r="F68" s="43"/>
      <c r="G68" s="43"/>
      <c r="H68" s="43"/>
      <c r="I68" s="43"/>
      <c r="J68" s="43"/>
      <c r="K68" s="43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1:47" s="16" customFormat="1" ht="12" customHeight="1">
      <c r="A69" s="41" t="s">
        <v>137</v>
      </c>
      <c r="B69" s="41"/>
      <c r="C69" s="41"/>
      <c r="D69" s="6">
        <v>-1593</v>
      </c>
      <c r="E69" s="6">
        <v>10543</v>
      </c>
      <c r="F69" s="6">
        <v>18604</v>
      </c>
      <c r="G69" s="6">
        <v>14810</v>
      </c>
      <c r="H69" s="6">
        <v>8902</v>
      </c>
      <c r="I69" s="6"/>
      <c r="J69" s="6"/>
      <c r="K69" s="6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1:47" s="16" customFormat="1" ht="12" customHeight="1">
      <c r="A70" s="44" t="s">
        <v>12</v>
      </c>
      <c r="B70" s="44"/>
      <c r="C70" s="41"/>
      <c r="D70" s="45">
        <v>781</v>
      </c>
      <c r="E70" s="45">
        <v>938</v>
      </c>
      <c r="F70" s="45">
        <v>1079</v>
      </c>
      <c r="G70" s="45">
        <v>1155</v>
      </c>
      <c r="H70" s="45">
        <v>1159</v>
      </c>
      <c r="I70" s="45"/>
      <c r="J70" s="45"/>
      <c r="K70" s="45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1:47" s="16" customFormat="1" ht="12" customHeight="1" thickBot="1">
      <c r="A71" s="46"/>
      <c r="B71" s="47"/>
      <c r="C71" s="47"/>
      <c r="D71" s="48">
        <f t="shared" ref="D71" si="5">SUM(D69,D70)</f>
        <v>-812</v>
      </c>
      <c r="E71" s="49">
        <f>SUM(E69:E70)</f>
        <v>11481</v>
      </c>
      <c r="F71" s="49">
        <f>SUM(F69:F70)</f>
        <v>19683</v>
      </c>
      <c r="G71" s="49">
        <f>SUM(G69:G70)</f>
        <v>15965</v>
      </c>
      <c r="H71" s="49">
        <f>SUM(H69:H70)</f>
        <v>10061</v>
      </c>
      <c r="I71" s="49"/>
      <c r="J71" s="49"/>
      <c r="K71" s="49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spans="1:47" s="16" customFormat="1" ht="12" customHeight="1" thickTop="1">
      <c r="A72" s="20"/>
      <c r="B72" s="5"/>
      <c r="C72" s="5"/>
      <c r="D72" s="50"/>
      <c r="E72" s="50"/>
      <c r="F72" s="50"/>
      <c r="G72" s="50"/>
      <c r="H72" s="50"/>
      <c r="I72" s="50"/>
      <c r="J72" s="50"/>
      <c r="K72" s="50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</row>
    <row r="73" spans="1:47" s="16" customFormat="1" ht="12" customHeight="1">
      <c r="A73" s="89" t="s">
        <v>13</v>
      </c>
      <c r="B73" s="39"/>
      <c r="C73" s="39"/>
      <c r="D73" s="83">
        <f>SUM(D28+D35+D38+D40+D41+D45)</f>
        <v>46401</v>
      </c>
      <c r="E73" s="83">
        <f>SUM(E28+E35+E38+E40+E41+E45)</f>
        <v>56127</v>
      </c>
      <c r="F73" s="84">
        <f>SUM(F28+F35+F38+F40+F41+F45)</f>
        <v>60737</v>
      </c>
      <c r="G73" s="83">
        <f>SUM(G28+G35+G38+G40+G41+G45)</f>
        <v>62617</v>
      </c>
      <c r="H73" s="83">
        <f>SUM(H28+H35+H38+H40+H41+H45)</f>
        <v>50194</v>
      </c>
      <c r="I73" s="83"/>
      <c r="J73" s="84"/>
      <c r="K73" s="83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</row>
    <row r="74" spans="1:47" s="17" customFormat="1" ht="12" customHeight="1">
      <c r="A74" s="330" t="s">
        <v>172</v>
      </c>
      <c r="B74" s="23"/>
      <c r="C74" s="22"/>
      <c r="D74" s="331">
        <f>D73/D28</f>
        <v>0.29122027451940274</v>
      </c>
      <c r="E74" s="332">
        <f>SUM(E73/E28)</f>
        <v>0.35707151354755801</v>
      </c>
      <c r="F74" s="332">
        <f>SUM(F73/F28)</f>
        <v>0.36227803856775603</v>
      </c>
      <c r="G74" s="332">
        <f>SUM(G73/G28)</f>
        <v>0.33152614162806088</v>
      </c>
      <c r="H74" s="332">
        <f>SUM(H73/H28)</f>
        <v>0.30926869543250418</v>
      </c>
      <c r="I74" s="332"/>
      <c r="J74" s="332"/>
      <c r="K74" s="332"/>
    </row>
    <row r="75" spans="1:47" s="17" customFormat="1" ht="5.0999999999999996" customHeight="1">
      <c r="A75" s="333"/>
      <c r="B75" s="334"/>
      <c r="C75" s="335"/>
      <c r="D75" s="336"/>
      <c r="E75" s="336"/>
      <c r="F75" s="336"/>
      <c r="G75" s="336"/>
      <c r="H75" s="336"/>
      <c r="I75" s="336"/>
      <c r="J75" s="336"/>
      <c r="K75" s="336"/>
    </row>
    <row r="76" spans="1:47" s="16" customFormat="1" ht="12" customHeight="1">
      <c r="A76" s="89" t="s">
        <v>180</v>
      </c>
      <c r="B76" s="39"/>
      <c r="C76" s="39"/>
      <c r="D76" s="83">
        <v>40853</v>
      </c>
      <c r="E76" s="83">
        <v>50187</v>
      </c>
      <c r="F76" s="84">
        <v>54949</v>
      </c>
      <c r="G76" s="83">
        <v>56636</v>
      </c>
      <c r="H76" s="83">
        <v>44151</v>
      </c>
      <c r="I76" s="83"/>
      <c r="J76" s="84"/>
      <c r="K76" s="83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spans="1:47" s="16" customFormat="1" ht="12" customHeight="1">
      <c r="D77" s="274"/>
      <c r="E77" s="274"/>
      <c r="F77" s="91"/>
      <c r="G77" s="274"/>
      <c r="H77" s="274"/>
      <c r="I77" s="274"/>
      <c r="J77" s="91"/>
      <c r="K77" s="274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1:47" s="16" customFormat="1" ht="12" customHeight="1">
      <c r="A78" s="92" t="s">
        <v>0</v>
      </c>
      <c r="B78" s="92"/>
      <c r="C78" s="93"/>
      <c r="D78" s="94" t="s">
        <v>177</v>
      </c>
      <c r="E78" s="94" t="s">
        <v>181</v>
      </c>
      <c r="F78" s="94" t="s">
        <v>182</v>
      </c>
      <c r="G78" s="94" t="s">
        <v>192</v>
      </c>
      <c r="H78" s="94" t="s">
        <v>250</v>
      </c>
      <c r="I78" s="94"/>
      <c r="J78" s="94"/>
      <c r="K78" s="94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spans="1:47" s="16" customFormat="1" ht="12" customHeight="1">
      <c r="A79" s="95" t="s">
        <v>151</v>
      </c>
      <c r="B79" s="96"/>
      <c r="C79" s="64"/>
      <c r="D79" s="97"/>
      <c r="E79" s="97"/>
      <c r="F79" s="97"/>
      <c r="G79" s="97"/>
      <c r="H79" s="97"/>
      <c r="I79" s="97"/>
      <c r="J79" s="97"/>
      <c r="K79" s="9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1:47" s="16" customFormat="1" ht="12" customHeight="1">
      <c r="A80" s="98" t="s">
        <v>152</v>
      </c>
      <c r="B80" s="99"/>
      <c r="C80" s="51"/>
      <c r="D80" s="52"/>
      <c r="E80" s="53"/>
      <c r="F80" s="53"/>
      <c r="G80" s="53"/>
      <c r="H80" s="52"/>
      <c r="I80" s="53"/>
      <c r="J80" s="53"/>
      <c r="K80" s="53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1:47" s="16" customFormat="1" ht="12" customHeight="1">
      <c r="D81" s="9"/>
      <c r="E81" s="9"/>
      <c r="F81" s="9"/>
      <c r="G81" s="9"/>
      <c r="H81" s="9"/>
      <c r="I81" s="9"/>
      <c r="J81" s="9"/>
      <c r="K81" s="9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</row>
    <row r="82" spans="1:47" s="16" customFormat="1" ht="12" customHeight="1">
      <c r="A82" s="40" t="s">
        <v>153</v>
      </c>
      <c r="B82" s="44"/>
      <c r="C82" s="5"/>
      <c r="D82" s="9"/>
      <c r="E82" s="9"/>
      <c r="F82" s="9"/>
      <c r="G82" s="9"/>
      <c r="H82" s="9"/>
      <c r="I82" s="9"/>
      <c r="J82" s="9"/>
      <c r="K82" s="9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</row>
    <row r="83" spans="1:47" s="16" customFormat="1" ht="12" customHeight="1">
      <c r="A83" s="40" t="s">
        <v>150</v>
      </c>
      <c r="B83" s="44"/>
      <c r="C83" s="54"/>
      <c r="D83" s="31">
        <v>2768</v>
      </c>
      <c r="E83" s="31">
        <v>10543</v>
      </c>
      <c r="F83" s="31">
        <v>19914</v>
      </c>
      <c r="G83" s="31">
        <v>14971</v>
      </c>
      <c r="H83" s="31">
        <v>8692</v>
      </c>
      <c r="I83" s="31"/>
      <c r="J83" s="31"/>
      <c r="K83" s="31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</row>
    <row r="84" spans="1:47" s="11" customFormat="1" ht="12" customHeight="1">
      <c r="A84" s="40" t="s">
        <v>12</v>
      </c>
      <c r="B84" s="44"/>
      <c r="C84" s="5"/>
      <c r="D84" s="45">
        <v>3723</v>
      </c>
      <c r="E84" s="45">
        <v>938</v>
      </c>
      <c r="F84" s="45">
        <v>1984</v>
      </c>
      <c r="G84" s="45">
        <v>1246</v>
      </c>
      <c r="H84" s="45">
        <v>1074</v>
      </c>
      <c r="I84" s="45"/>
      <c r="J84" s="45"/>
      <c r="K84" s="4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16" customFormat="1" ht="12" customHeight="1">
      <c r="A85" s="100"/>
      <c r="B85" s="100"/>
      <c r="C85" s="100"/>
      <c r="D85" s="101">
        <f>SUM(D83+D84)</f>
        <v>6491</v>
      </c>
      <c r="E85" s="102">
        <f>SUM(E83:E84)</f>
        <v>11481</v>
      </c>
      <c r="F85" s="102">
        <f>SUM(F83:F84)</f>
        <v>21898</v>
      </c>
      <c r="G85" s="102">
        <f>SUM(G83:G84)</f>
        <v>16217</v>
      </c>
      <c r="H85" s="102">
        <f>SUM(H83:H84)</f>
        <v>9766</v>
      </c>
      <c r="I85" s="102"/>
      <c r="J85" s="102"/>
      <c r="K85" s="102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</row>
    <row r="86" spans="1:47" ht="12" customHeight="1">
      <c r="D86" s="9"/>
      <c r="E86" s="9"/>
      <c r="F86" s="9"/>
      <c r="G86" s="9"/>
      <c r="H86" s="9"/>
      <c r="I86" s="9"/>
      <c r="J86" s="9"/>
      <c r="K86" s="9"/>
    </row>
    <row r="87" spans="1:47" s="16" customFormat="1" ht="12" customHeight="1">
      <c r="A87" s="55" t="s">
        <v>154</v>
      </c>
      <c r="B87" s="56"/>
      <c r="C87" s="5"/>
      <c r="D87" s="57">
        <v>-1.54</v>
      </c>
      <c r="E87" s="57">
        <v>10.199999999999999</v>
      </c>
      <c r="F87" s="57">
        <v>18.11</v>
      </c>
      <c r="G87" s="57">
        <v>14.48</v>
      </c>
      <c r="H87" s="57">
        <v>8.7200000000000006</v>
      </c>
      <c r="I87" s="57"/>
      <c r="J87" s="57"/>
      <c r="K87" s="5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</row>
    <row r="88" spans="1:47">
      <c r="D88" s="58"/>
      <c r="E88" s="58"/>
      <c r="F88" s="58"/>
      <c r="G88" s="58"/>
      <c r="H88" s="58"/>
      <c r="I88" s="58"/>
      <c r="J88" s="58"/>
      <c r="K88" s="58"/>
    </row>
    <row r="89" spans="1:47">
      <c r="A89" s="352" t="s">
        <v>254</v>
      </c>
    </row>
    <row r="90" spans="1:47">
      <c r="F90" s="59"/>
      <c r="J90" s="59"/>
    </row>
    <row r="91" spans="1:47">
      <c r="F91" s="59"/>
      <c r="J91" s="59"/>
    </row>
    <row r="92" spans="1:47">
      <c r="F92" s="59"/>
      <c r="J92" s="59"/>
    </row>
    <row r="93" spans="1:47">
      <c r="F93" s="58"/>
      <c r="J93" s="58"/>
    </row>
    <row r="94" spans="1:47">
      <c r="F94" s="58"/>
      <c r="J94" s="58"/>
    </row>
    <row r="95" spans="1:47">
      <c r="F95" s="58"/>
      <c r="J95" s="58"/>
    </row>
    <row r="96" spans="1:47">
      <c r="F96" s="58"/>
      <c r="J96" s="58"/>
    </row>
    <row r="97" spans="6:10">
      <c r="F97" s="58"/>
      <c r="J97" s="58"/>
    </row>
    <row r="98" spans="6:10">
      <c r="F98" s="58"/>
      <c r="J98" s="58"/>
    </row>
    <row r="99" spans="6:10">
      <c r="F99" s="59"/>
      <c r="J99" s="59"/>
    </row>
    <row r="100" spans="6:10">
      <c r="F100" s="60"/>
      <c r="J100" s="60"/>
    </row>
    <row r="101" spans="6:10">
      <c r="F101" s="59"/>
      <c r="J101" s="59"/>
    </row>
    <row r="102" spans="6:10">
      <c r="F102" s="58"/>
      <c r="J102" s="58"/>
    </row>
    <row r="103" spans="6:10">
      <c r="F103" s="58"/>
      <c r="J103" s="58"/>
    </row>
    <row r="104" spans="6:10">
      <c r="F104" s="58"/>
      <c r="J104" s="58"/>
    </row>
    <row r="105" spans="6:10">
      <c r="F105" s="58"/>
      <c r="J105" s="58"/>
    </row>
    <row r="106" spans="6:10">
      <c r="F106" s="58"/>
      <c r="J106" s="58"/>
    </row>
    <row r="107" spans="6:10">
      <c r="F107" s="58"/>
      <c r="J107" s="58"/>
    </row>
    <row r="108" spans="6:10">
      <c r="F108" s="58"/>
      <c r="J108" s="58"/>
    </row>
    <row r="109" spans="6:10">
      <c r="F109" s="59"/>
      <c r="J109" s="59"/>
    </row>
    <row r="110" spans="6:10">
      <c r="F110" s="60"/>
      <c r="J110" s="60"/>
    </row>
    <row r="111" spans="6:10">
      <c r="F111" s="59"/>
      <c r="J111" s="59"/>
    </row>
    <row r="112" spans="6:10">
      <c r="F112" s="60"/>
      <c r="J112" s="60"/>
    </row>
    <row r="113" spans="6:10">
      <c r="F113" s="59"/>
      <c r="J113" s="59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BW384"/>
  <sheetViews>
    <sheetView zoomScale="90" zoomScaleNormal="90" workbookViewId="0">
      <selection activeCell="H2" sqref="H2"/>
    </sheetView>
  </sheetViews>
  <sheetFormatPr defaultRowHeight="12.75"/>
  <cols>
    <col min="3" max="3" width="27.85546875" customWidth="1"/>
    <col min="4" max="4" width="9.5703125" customWidth="1"/>
    <col min="8" max="8" width="9.140625" style="317" customWidth="1"/>
    <col min="9" max="75" width="8.7109375" style="317"/>
  </cols>
  <sheetData>
    <row r="1" spans="1:11">
      <c r="A1" s="375" t="s">
        <v>5</v>
      </c>
      <c r="B1" s="375"/>
      <c r="C1" s="376"/>
      <c r="D1" s="379">
        <v>2020</v>
      </c>
      <c r="E1" s="380"/>
      <c r="F1" s="380"/>
      <c r="G1" s="381"/>
      <c r="H1" s="379">
        <v>2021</v>
      </c>
      <c r="I1" s="380"/>
      <c r="J1" s="380"/>
      <c r="K1" s="381"/>
    </row>
    <row r="2" spans="1:11">
      <c r="A2" s="377"/>
      <c r="B2" s="377"/>
      <c r="C2" s="378"/>
      <c r="D2" s="284" t="s">
        <v>1</v>
      </c>
      <c r="E2" s="285" t="s">
        <v>2</v>
      </c>
      <c r="F2" s="285" t="s">
        <v>3</v>
      </c>
      <c r="G2" s="284" t="s">
        <v>4</v>
      </c>
      <c r="H2" s="284" t="s">
        <v>1</v>
      </c>
      <c r="I2" s="285" t="s">
        <v>2</v>
      </c>
      <c r="J2" s="285" t="s">
        <v>3</v>
      </c>
      <c r="K2" s="284" t="s">
        <v>4</v>
      </c>
    </row>
    <row r="3" spans="1:11">
      <c r="A3" s="286"/>
      <c r="B3" s="286"/>
      <c r="C3" s="287"/>
      <c r="D3" s="288"/>
      <c r="E3" s="288"/>
      <c r="F3" s="288"/>
      <c r="G3" s="288"/>
      <c r="H3" s="288"/>
      <c r="I3" s="288"/>
      <c r="J3" s="288"/>
      <c r="K3" s="288"/>
    </row>
    <row r="4" spans="1:11">
      <c r="A4" s="286" t="s">
        <v>209</v>
      </c>
      <c r="B4" s="286"/>
      <c r="C4" s="287"/>
      <c r="D4" s="288"/>
      <c r="E4" s="288"/>
      <c r="F4" s="288"/>
      <c r="G4" s="288"/>
      <c r="H4" s="288"/>
      <c r="I4" s="288"/>
      <c r="J4" s="288"/>
      <c r="K4" s="288"/>
    </row>
    <row r="5" spans="1:11">
      <c r="A5" s="286"/>
      <c r="B5" s="286"/>
      <c r="C5" s="287"/>
      <c r="D5" s="288"/>
      <c r="E5" s="288"/>
      <c r="F5" s="288"/>
      <c r="G5" s="288"/>
      <c r="H5" s="288"/>
      <c r="I5" s="288"/>
      <c r="J5" s="288"/>
      <c r="K5" s="288"/>
    </row>
    <row r="6" spans="1:11">
      <c r="A6" s="289"/>
      <c r="B6" s="290" t="s">
        <v>210</v>
      </c>
      <c r="C6" s="291"/>
      <c r="D6" s="288">
        <v>99775</v>
      </c>
      <c r="E6" s="288">
        <v>162755</v>
      </c>
      <c r="F6" s="288">
        <v>181112</v>
      </c>
      <c r="G6" s="288">
        <v>98350</v>
      </c>
      <c r="H6" s="288">
        <v>89709</v>
      </c>
      <c r="I6" s="288"/>
      <c r="J6" s="288"/>
      <c r="K6" s="288"/>
    </row>
    <row r="7" spans="1:11">
      <c r="A7" s="289"/>
      <c r="B7" s="290" t="s">
        <v>211</v>
      </c>
      <c r="C7" s="291"/>
      <c r="D7" s="288">
        <v>18724</v>
      </c>
      <c r="E7" s="288">
        <v>18284</v>
      </c>
      <c r="F7" s="288">
        <v>18725</v>
      </c>
      <c r="G7" s="288">
        <v>20712</v>
      </c>
      <c r="H7" s="288">
        <v>21816</v>
      </c>
      <c r="I7" s="288"/>
      <c r="J7" s="288"/>
      <c r="K7" s="288"/>
    </row>
    <row r="8" spans="1:11">
      <c r="A8" s="289"/>
      <c r="B8" s="290" t="s">
        <v>212</v>
      </c>
      <c r="C8" s="291"/>
      <c r="D8" s="288">
        <v>9782</v>
      </c>
      <c r="E8" s="288">
        <v>10893</v>
      </c>
      <c r="F8" s="288">
        <v>11303</v>
      </c>
      <c r="G8" s="288">
        <v>12204</v>
      </c>
      <c r="H8" s="288">
        <v>10827</v>
      </c>
      <c r="I8" s="288"/>
      <c r="J8" s="288"/>
      <c r="K8" s="288"/>
    </row>
    <row r="9" spans="1:11">
      <c r="A9" s="289"/>
      <c r="B9" s="290" t="s">
        <v>213</v>
      </c>
      <c r="C9" s="291"/>
      <c r="D9" s="288">
        <v>136988</v>
      </c>
      <c r="E9" s="288">
        <v>135598</v>
      </c>
      <c r="F9" s="288">
        <v>89339</v>
      </c>
      <c r="G9" s="288">
        <v>89456</v>
      </c>
      <c r="H9" s="288">
        <v>89114</v>
      </c>
      <c r="I9" s="288"/>
      <c r="J9" s="288"/>
      <c r="K9" s="288"/>
    </row>
    <row r="10" spans="1:11">
      <c r="A10" s="289"/>
      <c r="B10" s="290" t="s">
        <v>214</v>
      </c>
      <c r="C10" s="291"/>
      <c r="D10" s="288">
        <v>96107</v>
      </c>
      <c r="E10" s="288">
        <v>94829</v>
      </c>
      <c r="F10" s="288">
        <v>96953</v>
      </c>
      <c r="G10" s="288">
        <v>111820</v>
      </c>
      <c r="H10" s="288">
        <v>109025</v>
      </c>
      <c r="I10" s="288"/>
      <c r="J10" s="288"/>
      <c r="K10" s="288"/>
    </row>
    <row r="11" spans="1:11">
      <c r="A11" s="289"/>
      <c r="B11" s="290" t="s">
        <v>193</v>
      </c>
      <c r="C11" s="291"/>
      <c r="D11" s="288">
        <v>0</v>
      </c>
      <c r="E11" s="288">
        <v>0</v>
      </c>
      <c r="F11" s="288">
        <v>0</v>
      </c>
      <c r="G11" s="288">
        <v>67904</v>
      </c>
      <c r="H11" s="288">
        <v>67981</v>
      </c>
      <c r="I11" s="288"/>
      <c r="J11" s="288"/>
      <c r="K11" s="288"/>
    </row>
    <row r="12" spans="1:11">
      <c r="A12" s="289"/>
      <c r="B12" s="290" t="s">
        <v>215</v>
      </c>
      <c r="C12" s="291"/>
      <c r="D12" s="288">
        <v>40593</v>
      </c>
      <c r="E12" s="288">
        <v>77774</v>
      </c>
      <c r="F12" s="288">
        <v>75850</v>
      </c>
      <c r="G12" s="288">
        <v>74163</v>
      </c>
      <c r="H12" s="288">
        <v>155204</v>
      </c>
      <c r="I12" s="288"/>
      <c r="J12" s="288"/>
      <c r="K12" s="288"/>
    </row>
    <row r="13" spans="1:11">
      <c r="A13" s="289"/>
      <c r="B13" s="292" t="s">
        <v>216</v>
      </c>
      <c r="C13" s="291"/>
      <c r="D13" s="288">
        <v>-13400</v>
      </c>
      <c r="E13" s="288">
        <v>-14976</v>
      </c>
      <c r="F13" s="288">
        <v>-11094</v>
      </c>
      <c r="G13" s="288">
        <v>-14689</v>
      </c>
      <c r="H13" s="288">
        <v>-14492</v>
      </c>
      <c r="I13" s="288"/>
      <c r="J13" s="288"/>
      <c r="K13" s="288"/>
    </row>
    <row r="14" spans="1:11">
      <c r="A14" s="289"/>
      <c r="B14" s="292" t="s">
        <v>217</v>
      </c>
      <c r="C14" s="291"/>
      <c r="D14" s="288">
        <v>-12139</v>
      </c>
      <c r="E14" s="288">
        <v>-13581</v>
      </c>
      <c r="F14" s="288">
        <v>-22662</v>
      </c>
      <c r="G14" s="288">
        <v>-42487</v>
      </c>
      <c r="H14" s="288">
        <v>-17275</v>
      </c>
      <c r="I14" s="288"/>
      <c r="J14" s="288"/>
      <c r="K14" s="288"/>
    </row>
    <row r="15" spans="1:11">
      <c r="A15" s="293" t="s">
        <v>218</v>
      </c>
      <c r="B15" s="294"/>
      <c r="C15" s="295"/>
      <c r="D15" s="296">
        <f t="shared" ref="D15:H15" si="0">+SUM(D6:D14)</f>
        <v>376430</v>
      </c>
      <c r="E15" s="296">
        <f t="shared" si="0"/>
        <v>471576</v>
      </c>
      <c r="F15" s="296">
        <f t="shared" si="0"/>
        <v>439526</v>
      </c>
      <c r="G15" s="296">
        <f t="shared" si="0"/>
        <v>417433</v>
      </c>
      <c r="H15" s="296">
        <f t="shared" si="0"/>
        <v>511909</v>
      </c>
      <c r="I15" s="296"/>
      <c r="J15" s="296"/>
      <c r="K15" s="296"/>
    </row>
    <row r="16" spans="1:11">
      <c r="A16" s="298"/>
      <c r="B16" s="298"/>
      <c r="C16" s="291"/>
      <c r="D16" s="299"/>
      <c r="E16" s="299"/>
      <c r="F16" s="299"/>
      <c r="G16" s="299"/>
      <c r="H16" s="299"/>
      <c r="I16" s="299"/>
      <c r="J16" s="299"/>
      <c r="K16" s="299"/>
    </row>
    <row r="17" spans="1:11">
      <c r="A17" s="300" t="s">
        <v>249</v>
      </c>
      <c r="B17" s="301"/>
      <c r="C17" s="302"/>
      <c r="D17" s="350">
        <v>220591</v>
      </c>
      <c r="E17" s="350">
        <v>219787</v>
      </c>
      <c r="F17" s="350">
        <v>220898</v>
      </c>
      <c r="G17" s="350">
        <v>225882</v>
      </c>
      <c r="H17" s="350">
        <v>229675</v>
      </c>
      <c r="I17" s="303"/>
      <c r="J17" s="303"/>
      <c r="K17" s="303"/>
    </row>
    <row r="18" spans="1:11" s="317" customFormat="1"/>
    <row r="19" spans="1:11" s="317" customFormat="1">
      <c r="A19" s="300" t="s">
        <v>248</v>
      </c>
      <c r="B19" s="301"/>
      <c r="C19" s="302"/>
      <c r="D19" s="349">
        <f t="shared" ref="D19:F19" si="1">D15/D17</f>
        <v>1.7064612790186362</v>
      </c>
      <c r="E19" s="349">
        <f t="shared" si="1"/>
        <v>2.1456046080978401</v>
      </c>
      <c r="F19" s="349">
        <f t="shared" si="1"/>
        <v>1.9897237639091345</v>
      </c>
      <c r="G19" s="349">
        <f>G15/G17</f>
        <v>1.8480135646045279</v>
      </c>
      <c r="H19" s="349">
        <f>H15/H17</f>
        <v>2.2288407532382717</v>
      </c>
      <c r="I19" s="303"/>
      <c r="J19" s="303"/>
      <c r="K19" s="303"/>
    </row>
    <row r="20" spans="1:11" s="317" customFormat="1"/>
    <row r="21" spans="1:11" s="317" customFormat="1"/>
    <row r="22" spans="1:11" s="317" customFormat="1"/>
    <row r="23" spans="1:11" s="317" customFormat="1"/>
    <row r="24" spans="1:11" s="317" customFormat="1"/>
    <row r="25" spans="1:11" s="317" customFormat="1"/>
    <row r="26" spans="1:11" s="317" customFormat="1"/>
    <row r="27" spans="1:11" s="317" customFormat="1"/>
    <row r="28" spans="1:11" s="317" customFormat="1"/>
    <row r="29" spans="1:11" s="317" customFormat="1"/>
    <row r="30" spans="1:11" s="317" customFormat="1"/>
    <row r="31" spans="1:11" s="317" customFormat="1"/>
    <row r="32" spans="1:11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  <row r="49" s="317" customFormat="1"/>
    <row r="50" s="317" customFormat="1"/>
    <row r="51" s="317" customFormat="1"/>
    <row r="52" s="317" customFormat="1"/>
    <row r="53" s="317" customFormat="1"/>
    <row r="54" s="317" customFormat="1"/>
    <row r="55" s="317" customFormat="1"/>
    <row r="56" s="317" customFormat="1"/>
    <row r="57" s="317" customFormat="1"/>
    <row r="58" s="317" customFormat="1"/>
    <row r="59" s="317" customFormat="1"/>
    <row r="60" s="317" customFormat="1"/>
    <row r="61" s="317" customFormat="1"/>
    <row r="62" s="317" customFormat="1"/>
    <row r="63" s="317" customFormat="1"/>
    <row r="64" s="317" customFormat="1"/>
    <row r="65" s="317" customFormat="1"/>
    <row r="66" s="317" customFormat="1"/>
    <row r="67" s="317" customFormat="1"/>
    <row r="68" s="317" customFormat="1"/>
    <row r="69" s="317" customFormat="1"/>
    <row r="70" s="317" customFormat="1"/>
    <row r="71" s="317" customFormat="1"/>
    <row r="72" s="317" customFormat="1"/>
    <row r="73" s="317" customFormat="1"/>
    <row r="74" s="317" customFormat="1"/>
    <row r="75" s="317" customFormat="1"/>
    <row r="76" s="317" customFormat="1"/>
    <row r="77" s="317" customFormat="1"/>
    <row r="78" s="317" customFormat="1"/>
    <row r="79" s="317" customFormat="1"/>
    <row r="80" s="317" customFormat="1"/>
    <row r="81" s="317" customFormat="1"/>
    <row r="82" s="317" customFormat="1"/>
    <row r="83" s="317" customFormat="1"/>
    <row r="84" s="317" customFormat="1"/>
    <row r="85" s="317" customFormat="1"/>
    <row r="86" s="317" customFormat="1"/>
    <row r="87" s="317" customFormat="1"/>
    <row r="88" s="317" customFormat="1"/>
    <row r="89" s="317" customFormat="1"/>
    <row r="90" s="317" customFormat="1"/>
    <row r="91" s="317" customFormat="1"/>
    <row r="92" s="317" customFormat="1"/>
    <row r="93" s="317" customFormat="1"/>
    <row r="94" s="317" customFormat="1"/>
    <row r="95" s="317" customFormat="1"/>
    <row r="96" s="317" customFormat="1"/>
    <row r="97" s="317" customFormat="1"/>
    <row r="98" s="317" customFormat="1"/>
    <row r="99" s="317" customFormat="1"/>
    <row r="100" s="317" customFormat="1"/>
    <row r="101" s="317" customFormat="1"/>
    <row r="102" s="317" customFormat="1"/>
    <row r="103" s="317" customFormat="1"/>
    <row r="104" s="317" customFormat="1"/>
    <row r="105" s="317" customFormat="1"/>
    <row r="106" s="317" customFormat="1"/>
    <row r="107" s="317" customFormat="1"/>
    <row r="108" s="317" customFormat="1"/>
    <row r="109" s="317" customFormat="1"/>
    <row r="110" s="317" customFormat="1"/>
    <row r="111" s="317" customFormat="1"/>
    <row r="112" s="317" customFormat="1"/>
    <row r="113" s="317" customFormat="1"/>
    <row r="114" s="317" customFormat="1"/>
    <row r="115" s="317" customFormat="1"/>
    <row r="116" s="317" customFormat="1"/>
    <row r="117" s="317" customFormat="1"/>
    <row r="118" s="317" customFormat="1"/>
    <row r="119" s="317" customFormat="1"/>
    <row r="120" s="317" customFormat="1"/>
    <row r="121" s="317" customFormat="1"/>
    <row r="122" s="317" customFormat="1"/>
    <row r="123" s="317" customFormat="1"/>
    <row r="124" s="317" customFormat="1"/>
    <row r="125" s="317" customFormat="1"/>
    <row r="126" s="317" customFormat="1"/>
    <row r="127" s="317" customFormat="1"/>
    <row r="128" s="317" customFormat="1"/>
    <row r="129" s="317" customFormat="1"/>
    <row r="130" s="317" customFormat="1"/>
    <row r="131" s="317" customFormat="1"/>
    <row r="132" s="317" customFormat="1"/>
    <row r="133" s="317" customFormat="1"/>
    <row r="134" s="317" customFormat="1"/>
    <row r="135" s="317" customFormat="1"/>
    <row r="136" s="317" customFormat="1"/>
    <row r="137" s="317" customFormat="1"/>
    <row r="138" s="317" customFormat="1"/>
    <row r="139" s="317" customFormat="1"/>
    <row r="140" s="317" customFormat="1"/>
    <row r="141" s="317" customFormat="1"/>
    <row r="142" s="317" customFormat="1"/>
    <row r="143" s="317" customFormat="1"/>
    <row r="144" s="317" customFormat="1"/>
    <row r="145" s="317" customFormat="1"/>
    <row r="146" s="317" customFormat="1"/>
    <row r="147" s="317" customFormat="1"/>
    <row r="148" s="317" customFormat="1"/>
    <row r="149" s="317" customFormat="1"/>
    <row r="150" s="317" customFormat="1"/>
    <row r="151" s="317" customFormat="1"/>
    <row r="152" s="317" customFormat="1"/>
    <row r="153" s="317" customFormat="1"/>
    <row r="154" s="317" customFormat="1"/>
    <row r="155" s="317" customFormat="1"/>
    <row r="156" s="317" customFormat="1"/>
    <row r="157" s="317" customFormat="1"/>
    <row r="158" s="317" customFormat="1"/>
    <row r="159" s="317" customFormat="1"/>
    <row r="160" s="317" customFormat="1"/>
    <row r="161" s="317" customFormat="1"/>
    <row r="162" s="317" customFormat="1"/>
    <row r="163" s="317" customFormat="1"/>
    <row r="164" s="317" customFormat="1"/>
    <row r="165" s="317" customFormat="1"/>
    <row r="166" s="317" customFormat="1"/>
    <row r="167" s="317" customFormat="1"/>
    <row r="168" s="317" customFormat="1"/>
    <row r="169" s="317" customFormat="1"/>
    <row r="170" s="317" customFormat="1"/>
    <row r="171" s="317" customFormat="1"/>
    <row r="172" s="317" customFormat="1"/>
    <row r="173" s="317" customFormat="1"/>
    <row r="174" s="317" customFormat="1"/>
    <row r="175" s="317" customFormat="1"/>
    <row r="176" s="317" customFormat="1"/>
    <row r="177" s="317" customFormat="1"/>
    <row r="178" s="317" customFormat="1"/>
    <row r="179" s="317" customFormat="1"/>
    <row r="180" s="317" customFormat="1"/>
    <row r="181" s="317" customFormat="1"/>
    <row r="182" s="317" customFormat="1"/>
    <row r="183" s="317" customFormat="1"/>
    <row r="184" s="317" customFormat="1"/>
    <row r="185" s="317" customFormat="1"/>
    <row r="186" s="317" customFormat="1"/>
    <row r="187" s="317" customFormat="1"/>
    <row r="188" s="317" customFormat="1"/>
    <row r="189" s="317" customFormat="1"/>
    <row r="190" s="317" customFormat="1"/>
    <row r="191" s="317" customFormat="1"/>
    <row r="192" s="317" customFormat="1"/>
    <row r="193" s="317" customFormat="1"/>
    <row r="194" s="317" customFormat="1"/>
    <row r="195" s="317" customFormat="1"/>
    <row r="196" s="317" customFormat="1"/>
    <row r="197" s="317" customFormat="1"/>
    <row r="198" s="317" customFormat="1"/>
    <row r="199" s="317" customFormat="1"/>
    <row r="200" s="317" customFormat="1"/>
    <row r="201" s="317" customFormat="1"/>
    <row r="202" s="317" customFormat="1"/>
    <row r="203" s="317" customFormat="1"/>
    <row r="204" s="317" customFormat="1"/>
    <row r="205" s="317" customFormat="1"/>
    <row r="206" s="317" customFormat="1"/>
    <row r="207" s="317" customFormat="1"/>
    <row r="208" s="317" customFormat="1"/>
    <row r="209" s="317" customFormat="1"/>
    <row r="210" s="317" customFormat="1"/>
    <row r="211" s="317" customFormat="1"/>
    <row r="212" s="317" customFormat="1"/>
    <row r="213" s="317" customFormat="1"/>
    <row r="214" s="317" customFormat="1"/>
    <row r="215" s="317" customFormat="1"/>
    <row r="216" s="317" customFormat="1"/>
    <row r="217" s="317" customFormat="1"/>
    <row r="218" s="317" customFormat="1"/>
    <row r="219" s="317" customFormat="1"/>
    <row r="220" s="317" customFormat="1"/>
    <row r="221" s="317" customFormat="1"/>
    <row r="222" s="317" customFormat="1"/>
    <row r="223" s="317" customFormat="1"/>
    <row r="224" s="317" customFormat="1"/>
    <row r="225" s="317" customFormat="1"/>
    <row r="226" s="317" customFormat="1"/>
    <row r="227" s="317" customFormat="1"/>
    <row r="228" s="317" customFormat="1"/>
    <row r="229" s="317" customFormat="1"/>
    <row r="230" s="317" customFormat="1"/>
    <row r="231" s="317" customFormat="1"/>
    <row r="232" s="317" customFormat="1"/>
    <row r="233" s="317" customFormat="1"/>
    <row r="234" s="317" customFormat="1"/>
    <row r="235" s="317" customFormat="1"/>
    <row r="236" s="317" customFormat="1"/>
    <row r="237" s="317" customFormat="1"/>
    <row r="238" s="317" customFormat="1"/>
    <row r="239" s="317" customFormat="1"/>
    <row r="240" s="317" customFormat="1"/>
    <row r="241" s="317" customFormat="1"/>
    <row r="242" s="317" customFormat="1"/>
    <row r="243" s="317" customFormat="1"/>
    <row r="244" s="317" customFormat="1"/>
    <row r="245" s="317" customFormat="1"/>
    <row r="246" s="317" customFormat="1"/>
    <row r="247" s="317" customFormat="1"/>
    <row r="248" s="317" customFormat="1"/>
    <row r="249" s="317" customFormat="1"/>
    <row r="250" s="317" customFormat="1"/>
    <row r="251" s="317" customFormat="1"/>
    <row r="252" s="317" customFormat="1"/>
    <row r="253" s="317" customFormat="1"/>
    <row r="254" s="317" customFormat="1"/>
    <row r="255" s="317" customFormat="1"/>
    <row r="256" s="317" customFormat="1"/>
    <row r="257" s="317" customFormat="1"/>
    <row r="258" s="317" customFormat="1"/>
    <row r="259" s="317" customFormat="1"/>
    <row r="260" s="317" customFormat="1"/>
    <row r="261" s="317" customFormat="1"/>
    <row r="262" s="317" customFormat="1"/>
    <row r="263" s="317" customFormat="1"/>
    <row r="264" s="317" customFormat="1"/>
    <row r="265" s="317" customFormat="1"/>
    <row r="266" s="317" customFormat="1"/>
    <row r="267" s="317" customFormat="1"/>
    <row r="268" s="317" customFormat="1"/>
    <row r="269" s="317" customFormat="1"/>
    <row r="270" s="317" customFormat="1"/>
    <row r="271" s="317" customFormat="1"/>
    <row r="272" s="317" customFormat="1"/>
    <row r="273" s="317" customFormat="1"/>
    <row r="274" s="317" customFormat="1"/>
    <row r="275" s="317" customFormat="1"/>
    <row r="276" s="317" customFormat="1"/>
    <row r="277" s="317" customFormat="1"/>
    <row r="278" s="317" customFormat="1"/>
    <row r="279" s="317" customFormat="1"/>
    <row r="280" s="317" customFormat="1"/>
    <row r="281" s="317" customFormat="1"/>
    <row r="282" s="317" customFormat="1"/>
    <row r="283" s="317" customFormat="1"/>
    <row r="284" s="317" customFormat="1"/>
    <row r="285" s="317" customFormat="1"/>
    <row r="286" s="317" customFormat="1"/>
    <row r="287" s="317" customFormat="1"/>
    <row r="288" s="317" customFormat="1"/>
    <row r="289" s="317" customFormat="1"/>
    <row r="290" s="317" customFormat="1"/>
    <row r="291" s="317" customFormat="1"/>
    <row r="292" s="317" customFormat="1"/>
    <row r="293" s="317" customFormat="1"/>
    <row r="294" s="317" customFormat="1"/>
    <row r="295" s="317" customFormat="1"/>
    <row r="296" s="317" customFormat="1"/>
    <row r="297" s="317" customFormat="1"/>
    <row r="298" s="317" customFormat="1"/>
    <row r="299" s="317" customFormat="1"/>
    <row r="300" s="317" customFormat="1"/>
    <row r="301" s="317" customFormat="1"/>
    <row r="302" s="317" customFormat="1"/>
    <row r="303" s="317" customFormat="1"/>
    <row r="304" s="317" customFormat="1"/>
    <row r="305" s="317" customFormat="1"/>
    <row r="306" s="317" customFormat="1"/>
    <row r="307" s="317" customFormat="1"/>
    <row r="308" s="317" customFormat="1"/>
    <row r="309" s="317" customFormat="1"/>
    <row r="310" s="317" customFormat="1"/>
    <row r="311" s="317" customFormat="1"/>
    <row r="312" s="317" customFormat="1"/>
    <row r="313" s="317" customFormat="1"/>
    <row r="314" s="317" customFormat="1"/>
    <row r="315" s="317" customFormat="1"/>
    <row r="316" s="317" customFormat="1"/>
    <row r="317" s="317" customFormat="1"/>
    <row r="318" s="317" customFormat="1"/>
    <row r="319" s="317" customFormat="1"/>
    <row r="320" s="317" customFormat="1"/>
    <row r="321" s="317" customFormat="1"/>
    <row r="322" s="317" customFormat="1"/>
    <row r="323" s="317" customFormat="1"/>
    <row r="324" s="317" customFormat="1"/>
    <row r="325" s="317" customFormat="1"/>
    <row r="326" s="317" customFormat="1"/>
    <row r="327" s="317" customFormat="1"/>
    <row r="328" s="317" customFormat="1"/>
    <row r="329" s="317" customFormat="1"/>
    <row r="330" s="317" customFormat="1"/>
    <row r="331" s="317" customFormat="1"/>
    <row r="332" s="317" customFormat="1"/>
    <row r="333" s="317" customFormat="1"/>
    <row r="334" s="317" customFormat="1"/>
    <row r="335" s="317" customFormat="1"/>
    <row r="336" s="317" customFormat="1"/>
    <row r="337" s="317" customFormat="1"/>
    <row r="338" s="317" customFormat="1"/>
    <row r="339" s="317" customFormat="1"/>
    <row r="340" s="317" customFormat="1"/>
    <row r="341" s="317" customFormat="1"/>
    <row r="342" s="317" customFormat="1"/>
    <row r="343" s="317" customFormat="1"/>
    <row r="344" s="317" customFormat="1"/>
    <row r="345" s="317" customFormat="1"/>
    <row r="346" s="317" customFormat="1"/>
    <row r="347" s="317" customFormat="1"/>
    <row r="348" s="317" customFormat="1"/>
    <row r="349" s="317" customFormat="1"/>
    <row r="350" s="317" customFormat="1"/>
    <row r="351" s="317" customFormat="1"/>
    <row r="352" s="317" customFormat="1"/>
    <row r="353" s="317" customFormat="1"/>
    <row r="354" s="317" customFormat="1"/>
    <row r="355" s="317" customFormat="1"/>
    <row r="356" s="317" customFormat="1"/>
    <row r="357" s="317" customFormat="1"/>
    <row r="358" s="317" customFormat="1"/>
    <row r="359" s="317" customFormat="1"/>
    <row r="360" s="317" customFormat="1"/>
    <row r="361" s="317" customFormat="1"/>
    <row r="362" s="317" customFormat="1"/>
    <row r="363" s="317" customFormat="1"/>
    <row r="364" s="317" customFormat="1"/>
    <row r="365" s="317" customFormat="1"/>
    <row r="366" s="317" customFormat="1"/>
    <row r="367" s="317" customFormat="1"/>
    <row r="368" s="317" customFormat="1"/>
    <row r="369" s="317" customFormat="1"/>
    <row r="370" s="317" customFormat="1"/>
    <row r="371" s="317" customFormat="1"/>
    <row r="372" s="317" customFormat="1"/>
    <row r="373" s="317" customFormat="1"/>
    <row r="374" s="317" customFormat="1"/>
    <row r="375" s="317" customFormat="1"/>
    <row r="376" s="317" customFormat="1"/>
    <row r="377" s="317" customFormat="1"/>
    <row r="378" s="317" customFormat="1"/>
    <row r="379" s="317" customFormat="1"/>
    <row r="380" s="317" customFormat="1"/>
    <row r="381" s="317" customFormat="1"/>
    <row r="382" s="317" customFormat="1"/>
    <row r="383" s="317" customFormat="1"/>
    <row r="384" s="317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6"/>
  <sheetViews>
    <sheetView showGridLines="0" zoomScale="90" zoomScaleNormal="90" zoomScaleSheetLayoutView="70" zoomScalePageLayoutView="80" workbookViewId="0">
      <selection activeCell="H3" sqref="H3"/>
    </sheetView>
  </sheetViews>
  <sheetFormatPr defaultColWidth="9.140625" defaultRowHeight="12.75"/>
  <cols>
    <col min="1" max="2" width="3.42578125" style="136" customWidth="1"/>
    <col min="3" max="3" width="42.85546875" style="136" customWidth="1"/>
    <col min="4" max="11" width="12.42578125" style="109" customWidth="1"/>
    <col min="12" max="16384" width="9.140625" style="109"/>
  </cols>
  <sheetData>
    <row r="1" spans="1:11" s="141" customFormat="1" ht="12" customHeight="1">
      <c r="A1" s="108" t="s">
        <v>14</v>
      </c>
      <c r="B1" s="140"/>
      <c r="C1" s="140"/>
      <c r="D1" s="365">
        <v>2020</v>
      </c>
      <c r="E1" s="366"/>
      <c r="F1" s="366"/>
      <c r="G1" s="367"/>
      <c r="H1" s="365">
        <v>2021</v>
      </c>
      <c r="I1" s="366"/>
      <c r="J1" s="366"/>
      <c r="K1" s="367"/>
    </row>
    <row r="2" spans="1:11" s="141" customFormat="1" ht="12" customHeight="1" thickBot="1">
      <c r="A2" s="110" t="s">
        <v>15</v>
      </c>
      <c r="B2" s="111"/>
      <c r="C2" s="111"/>
      <c r="D2" s="368"/>
      <c r="E2" s="369"/>
      <c r="F2" s="369"/>
      <c r="G2" s="370"/>
      <c r="H2" s="368"/>
      <c r="I2" s="369"/>
      <c r="J2" s="369"/>
      <c r="K2" s="370"/>
    </row>
    <row r="3" spans="1:11" s="141" customFormat="1" ht="12" customHeight="1">
      <c r="A3" s="142" t="s">
        <v>5</v>
      </c>
      <c r="B3" s="112"/>
      <c r="C3" s="112"/>
      <c r="D3" s="113" t="s">
        <v>110</v>
      </c>
      <c r="E3" s="113" t="s">
        <v>2</v>
      </c>
      <c r="F3" s="113" t="s">
        <v>3</v>
      </c>
      <c r="G3" s="113" t="s">
        <v>4</v>
      </c>
      <c r="H3" s="113" t="s">
        <v>110</v>
      </c>
      <c r="I3" s="113" t="s">
        <v>2</v>
      </c>
      <c r="J3" s="113" t="s">
        <v>3</v>
      </c>
      <c r="K3" s="113" t="s">
        <v>4</v>
      </c>
    </row>
    <row r="4" spans="1:11" ht="12" customHeight="1">
      <c r="A4" s="114"/>
      <c r="B4" s="115"/>
      <c r="C4" s="139"/>
      <c r="D4" s="116"/>
      <c r="G4" s="116"/>
      <c r="H4" s="116"/>
      <c r="K4" s="116"/>
    </row>
    <row r="5" spans="1:11" ht="12" customHeight="1">
      <c r="A5" s="120" t="s">
        <v>16</v>
      </c>
      <c r="B5" s="118"/>
      <c r="C5" s="118"/>
      <c r="D5" s="119"/>
      <c r="E5" s="119"/>
      <c r="F5" s="119"/>
      <c r="G5" s="119"/>
      <c r="H5" s="119"/>
      <c r="I5" s="119"/>
      <c r="J5" s="119"/>
      <c r="K5" s="119"/>
    </row>
    <row r="6" spans="1:11" ht="12" customHeight="1">
      <c r="A6" s="120"/>
      <c r="B6" s="118"/>
      <c r="C6" s="118"/>
      <c r="D6" s="121"/>
      <c r="E6" s="121"/>
      <c r="F6" s="121"/>
      <c r="G6" s="121"/>
      <c r="H6" s="121"/>
      <c r="I6" s="121"/>
      <c r="J6" s="121"/>
      <c r="K6" s="121"/>
    </row>
    <row r="7" spans="1:11" ht="12" customHeight="1">
      <c r="A7" s="120"/>
      <c r="B7" s="118" t="s">
        <v>17</v>
      </c>
      <c r="C7" s="118"/>
      <c r="D7" s="121"/>
      <c r="E7" s="121"/>
      <c r="F7" s="121"/>
      <c r="G7" s="121"/>
      <c r="H7" s="121"/>
      <c r="I7" s="121"/>
      <c r="J7" s="121"/>
      <c r="K7" s="121"/>
    </row>
    <row r="8" spans="1:11" ht="12" customHeight="1">
      <c r="A8" s="120"/>
      <c r="B8" s="118"/>
      <c r="C8" s="118"/>
      <c r="D8" s="119"/>
      <c r="E8" s="119"/>
      <c r="F8" s="119"/>
      <c r="G8" s="119"/>
      <c r="H8" s="119"/>
      <c r="I8" s="119"/>
      <c r="J8" s="119"/>
      <c r="K8" s="119"/>
    </row>
    <row r="9" spans="1:11" ht="12" customHeight="1">
      <c r="A9" s="120"/>
      <c r="B9" s="118"/>
      <c r="C9" s="118" t="s">
        <v>18</v>
      </c>
      <c r="D9" s="123">
        <v>13400</v>
      </c>
      <c r="E9" s="123">
        <v>14976</v>
      </c>
      <c r="F9" s="123">
        <v>11094</v>
      </c>
      <c r="G9" s="123">
        <v>14689</v>
      </c>
      <c r="H9" s="123">
        <v>14492</v>
      </c>
      <c r="I9" s="123"/>
      <c r="J9" s="123"/>
      <c r="K9" s="123"/>
    </row>
    <row r="10" spans="1:11" ht="12" customHeight="1">
      <c r="A10" s="120"/>
      <c r="B10" s="118"/>
      <c r="C10" s="118" t="s">
        <v>200</v>
      </c>
      <c r="D10" s="123">
        <v>151607</v>
      </c>
      <c r="E10" s="123">
        <v>146065</v>
      </c>
      <c r="F10" s="123">
        <v>148455</v>
      </c>
      <c r="G10" s="123">
        <v>158857</v>
      </c>
      <c r="H10" s="123">
        <v>142776</v>
      </c>
      <c r="I10" s="123"/>
      <c r="J10" s="123"/>
      <c r="K10" s="123"/>
    </row>
    <row r="11" spans="1:11" ht="12" customHeight="1">
      <c r="A11" s="120"/>
      <c r="B11" s="118"/>
      <c r="C11" s="118" t="s">
        <v>197</v>
      </c>
      <c r="D11" s="123">
        <v>7667</v>
      </c>
      <c r="E11" s="123">
        <v>8364</v>
      </c>
      <c r="F11" s="123">
        <v>7763</v>
      </c>
      <c r="G11" s="123">
        <v>6022</v>
      </c>
      <c r="H11" s="123">
        <v>9506</v>
      </c>
      <c r="I11" s="123"/>
      <c r="J11" s="123"/>
      <c r="K11" s="123"/>
    </row>
    <row r="12" spans="1:11" ht="12" customHeight="1">
      <c r="A12" s="120"/>
      <c r="B12" s="118"/>
      <c r="C12" s="118" t="s">
        <v>95</v>
      </c>
      <c r="D12" s="123">
        <v>12139</v>
      </c>
      <c r="E12" s="123">
        <v>13581</v>
      </c>
      <c r="F12" s="123">
        <v>22662</v>
      </c>
      <c r="G12" s="123">
        <v>42487</v>
      </c>
      <c r="H12" s="123">
        <v>17275</v>
      </c>
      <c r="I12" s="123"/>
      <c r="J12" s="123"/>
      <c r="K12" s="123"/>
    </row>
    <row r="13" spans="1:11" ht="12" customHeight="1">
      <c r="A13" s="120"/>
      <c r="B13" s="118"/>
      <c r="C13" s="118" t="s">
        <v>198</v>
      </c>
      <c r="D13" s="123">
        <v>17049</v>
      </c>
      <c r="E13" s="123">
        <v>16119</v>
      </c>
      <c r="F13" s="123">
        <v>17161</v>
      </c>
      <c r="G13" s="123">
        <v>16878</v>
      </c>
      <c r="H13" s="123">
        <v>18432</v>
      </c>
      <c r="I13" s="123"/>
      <c r="J13" s="123"/>
      <c r="K13" s="123"/>
    </row>
    <row r="14" spans="1:11" ht="12" customHeight="1">
      <c r="A14" s="120"/>
      <c r="B14" s="118"/>
      <c r="C14" s="118" t="s">
        <v>96</v>
      </c>
      <c r="D14" s="123">
        <v>2622</v>
      </c>
      <c r="E14" s="123">
        <v>1014</v>
      </c>
      <c r="F14" s="123">
        <v>2933</v>
      </c>
      <c r="G14" s="123">
        <v>473</v>
      </c>
      <c r="H14" s="123">
        <v>2777</v>
      </c>
      <c r="I14" s="123"/>
      <c r="J14" s="123"/>
      <c r="K14" s="123"/>
    </row>
    <row r="15" spans="1:11" ht="12" customHeight="1">
      <c r="A15" s="120"/>
      <c r="B15" s="118"/>
      <c r="C15" s="118" t="s">
        <v>19</v>
      </c>
      <c r="D15" s="123">
        <v>21509</v>
      </c>
      <c r="E15" s="123">
        <v>16874</v>
      </c>
      <c r="F15" s="123">
        <v>14799</v>
      </c>
      <c r="G15" s="123">
        <v>18395</v>
      </c>
      <c r="H15" s="123">
        <v>20150</v>
      </c>
      <c r="I15" s="123"/>
      <c r="J15" s="123"/>
      <c r="K15" s="123"/>
    </row>
    <row r="16" spans="1:11" ht="12" customHeight="1">
      <c r="A16" s="124"/>
      <c r="B16" s="125"/>
      <c r="C16" s="126" t="s">
        <v>164</v>
      </c>
      <c r="D16" s="127">
        <v>3305</v>
      </c>
      <c r="E16" s="127">
        <v>3271</v>
      </c>
      <c r="F16" s="127">
        <v>3271</v>
      </c>
      <c r="G16" s="127">
        <v>489</v>
      </c>
      <c r="H16" s="127">
        <v>143</v>
      </c>
      <c r="I16" s="127"/>
      <c r="J16" s="127"/>
      <c r="K16" s="127"/>
    </row>
    <row r="17" spans="1:11" ht="12" customHeight="1">
      <c r="A17" s="120"/>
      <c r="B17" s="118"/>
      <c r="C17" s="118"/>
      <c r="D17" s="123"/>
      <c r="E17" s="123"/>
      <c r="F17" s="123"/>
      <c r="G17" s="123"/>
      <c r="H17" s="123"/>
      <c r="I17" s="123"/>
      <c r="J17" s="123"/>
      <c r="K17" s="123"/>
    </row>
    <row r="18" spans="1:11" s="141" customFormat="1" ht="12" customHeight="1">
      <c r="A18" s="138"/>
      <c r="B18" s="128" t="s">
        <v>20</v>
      </c>
      <c r="C18" s="128"/>
      <c r="D18" s="129">
        <f t="shared" ref="D18:H18" si="0">SUM(D9:D16)</f>
        <v>229298</v>
      </c>
      <c r="E18" s="129">
        <f t="shared" si="0"/>
        <v>220264</v>
      </c>
      <c r="F18" s="129">
        <f t="shared" si="0"/>
        <v>228138</v>
      </c>
      <c r="G18" s="129">
        <f t="shared" si="0"/>
        <v>258290</v>
      </c>
      <c r="H18" s="129">
        <f t="shared" si="0"/>
        <v>225551</v>
      </c>
      <c r="I18" s="129"/>
      <c r="J18" s="129"/>
      <c r="K18" s="129"/>
    </row>
    <row r="19" spans="1:11" ht="12" customHeight="1">
      <c r="A19" s="120"/>
      <c r="B19" s="118"/>
      <c r="C19" s="118"/>
      <c r="D19" s="123"/>
      <c r="E19" s="123"/>
      <c r="F19" s="123"/>
      <c r="G19" s="123"/>
      <c r="H19" s="123"/>
      <c r="I19" s="123"/>
      <c r="J19" s="123"/>
      <c r="K19" s="123"/>
    </row>
    <row r="20" spans="1:11" ht="12" customHeight="1">
      <c r="A20" s="120"/>
      <c r="B20" s="118" t="s">
        <v>21</v>
      </c>
      <c r="C20" s="118"/>
      <c r="D20" s="123"/>
      <c r="E20" s="123"/>
      <c r="F20" s="123"/>
      <c r="G20" s="123"/>
      <c r="H20" s="123"/>
      <c r="I20" s="123"/>
      <c r="J20" s="123"/>
      <c r="K20" s="123"/>
    </row>
    <row r="21" spans="1:11" ht="12" customHeight="1">
      <c r="A21" s="120"/>
      <c r="B21" s="118"/>
      <c r="C21" s="118"/>
      <c r="D21" s="123"/>
      <c r="E21" s="116"/>
      <c r="F21" s="116"/>
      <c r="G21" s="123"/>
      <c r="H21" s="123"/>
      <c r="I21" s="116"/>
      <c r="J21" s="116"/>
      <c r="K21" s="123"/>
    </row>
    <row r="22" spans="1:11" ht="12" customHeight="1">
      <c r="A22" s="120"/>
      <c r="B22" s="118"/>
      <c r="C22" s="118" t="s">
        <v>97</v>
      </c>
      <c r="D22" s="123">
        <v>426954</v>
      </c>
      <c r="E22" s="123">
        <v>426962</v>
      </c>
      <c r="F22" s="123">
        <v>431047</v>
      </c>
      <c r="G22" s="123">
        <v>432436</v>
      </c>
      <c r="H22" s="123">
        <v>429504</v>
      </c>
      <c r="I22" s="123"/>
      <c r="J22" s="123"/>
      <c r="K22" s="123"/>
    </row>
    <row r="23" spans="1:11" ht="12" customHeight="1">
      <c r="A23" s="120"/>
      <c r="B23" s="118"/>
      <c r="C23" s="118" t="s">
        <v>175</v>
      </c>
      <c r="D23" s="123">
        <v>104940</v>
      </c>
      <c r="E23" s="123">
        <v>103411</v>
      </c>
      <c r="F23" s="123">
        <v>104229</v>
      </c>
      <c r="G23" s="123">
        <v>121335</v>
      </c>
      <c r="H23" s="123">
        <v>119278</v>
      </c>
      <c r="I23" s="123"/>
      <c r="J23" s="123"/>
      <c r="K23" s="123"/>
    </row>
    <row r="24" spans="1:11" ht="13.5" customHeight="1">
      <c r="A24" s="120"/>
      <c r="B24" s="118"/>
      <c r="C24" s="130" t="s">
        <v>144</v>
      </c>
      <c r="D24" s="123">
        <v>208498</v>
      </c>
      <c r="E24" s="123">
        <v>295621</v>
      </c>
      <c r="F24" s="123">
        <v>288337</v>
      </c>
      <c r="G24" s="123">
        <v>285680</v>
      </c>
      <c r="H24" s="123">
        <v>360443</v>
      </c>
      <c r="I24" s="123"/>
      <c r="J24" s="123"/>
      <c r="K24" s="123"/>
    </row>
    <row r="25" spans="1:11" ht="13.5" customHeight="1">
      <c r="A25" s="120"/>
      <c r="B25" s="118"/>
      <c r="C25" s="130" t="s">
        <v>165</v>
      </c>
      <c r="D25" s="123">
        <v>213126</v>
      </c>
      <c r="E25" s="123">
        <v>213126</v>
      </c>
      <c r="F25" s="123">
        <v>213137</v>
      </c>
      <c r="G25" s="123">
        <v>213137</v>
      </c>
      <c r="H25" s="123">
        <v>213137</v>
      </c>
      <c r="I25" s="123"/>
      <c r="J25" s="123"/>
      <c r="K25" s="123"/>
    </row>
    <row r="26" spans="1:11" ht="12" customHeight="1">
      <c r="A26" s="120"/>
      <c r="B26" s="118"/>
      <c r="C26" s="118" t="s">
        <v>22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/>
      <c r="J26" s="123"/>
      <c r="K26" s="123"/>
    </row>
    <row r="27" spans="1:11" ht="12" customHeight="1">
      <c r="A27" s="120"/>
      <c r="B27" s="118"/>
      <c r="C27" s="348" t="s">
        <v>23</v>
      </c>
      <c r="D27" s="123">
        <v>111</v>
      </c>
      <c r="E27" s="123">
        <v>112</v>
      </c>
      <c r="F27" s="123">
        <v>117</v>
      </c>
      <c r="G27" s="123">
        <v>118</v>
      </c>
      <c r="H27" s="123">
        <v>207</v>
      </c>
      <c r="I27" s="123"/>
      <c r="J27" s="123"/>
      <c r="K27" s="123"/>
    </row>
    <row r="28" spans="1:11" ht="12" customHeight="1">
      <c r="A28" s="120"/>
      <c r="B28" s="118"/>
      <c r="C28" s="118" t="s">
        <v>199</v>
      </c>
      <c r="D28" s="123">
        <v>16424</v>
      </c>
      <c r="E28" s="123">
        <v>15484</v>
      </c>
      <c r="F28" s="123">
        <v>15435</v>
      </c>
      <c r="G28" s="123">
        <v>18566</v>
      </c>
      <c r="H28" s="123">
        <v>17283</v>
      </c>
      <c r="I28" s="123"/>
      <c r="J28" s="123"/>
      <c r="K28" s="123"/>
    </row>
    <row r="29" spans="1:11" ht="12" customHeight="1">
      <c r="A29" s="120"/>
      <c r="B29" s="118"/>
      <c r="C29" s="131" t="s">
        <v>173</v>
      </c>
      <c r="D29" s="123">
        <v>14851</v>
      </c>
      <c r="E29" s="123">
        <v>13516</v>
      </c>
      <c r="F29" s="123">
        <v>12617</v>
      </c>
      <c r="G29" s="123">
        <v>10614</v>
      </c>
      <c r="H29" s="123">
        <v>13277</v>
      </c>
      <c r="I29" s="123"/>
      <c r="J29" s="123"/>
      <c r="K29" s="123"/>
    </row>
    <row r="30" spans="1:11" ht="12" customHeight="1">
      <c r="A30" s="120"/>
      <c r="B30" s="118"/>
      <c r="C30" s="131" t="s">
        <v>198</v>
      </c>
      <c r="D30" s="123">
        <v>3632</v>
      </c>
      <c r="E30" s="123">
        <v>3099</v>
      </c>
      <c r="F30" s="123">
        <v>3412</v>
      </c>
      <c r="G30" s="123">
        <v>3923</v>
      </c>
      <c r="H30" s="123">
        <v>3696</v>
      </c>
      <c r="I30" s="123"/>
      <c r="J30" s="123"/>
      <c r="K30" s="123"/>
    </row>
    <row r="31" spans="1:11" ht="12" customHeight="1">
      <c r="A31" s="124"/>
      <c r="B31" s="125"/>
      <c r="C31" s="132" t="s">
        <v>168</v>
      </c>
      <c r="D31" s="127">
        <v>5240</v>
      </c>
      <c r="E31" s="127">
        <v>4286</v>
      </c>
      <c r="F31" s="127">
        <v>5048</v>
      </c>
      <c r="G31" s="127">
        <v>5795</v>
      </c>
      <c r="H31" s="127">
        <v>6358</v>
      </c>
      <c r="I31" s="127"/>
      <c r="J31" s="127"/>
      <c r="K31" s="127"/>
    </row>
    <row r="32" spans="1:11" ht="12" customHeight="1">
      <c r="A32" s="120"/>
      <c r="B32" s="118"/>
      <c r="C32" s="118"/>
      <c r="D32" s="123"/>
      <c r="E32" s="123"/>
      <c r="F32" s="123"/>
      <c r="G32" s="123"/>
      <c r="H32" s="123"/>
      <c r="I32" s="123"/>
      <c r="J32" s="123"/>
      <c r="K32" s="123"/>
    </row>
    <row r="33" spans="1:11" s="141" customFormat="1" ht="12" customHeight="1">
      <c r="A33" s="138"/>
      <c r="B33" s="128" t="s">
        <v>24</v>
      </c>
      <c r="C33" s="128"/>
      <c r="D33" s="129">
        <f>SUM(D22:D32)</f>
        <v>993776</v>
      </c>
      <c r="E33" s="129">
        <f>SUM(E22:E31)</f>
        <v>1075617</v>
      </c>
      <c r="F33" s="129">
        <f>SUM(F22:F31)</f>
        <v>1073379</v>
      </c>
      <c r="G33" s="129">
        <f>SUM(G22:G31)</f>
        <v>1091604</v>
      </c>
      <c r="H33" s="129">
        <f>SUM(H22:H32)</f>
        <v>1163183</v>
      </c>
      <c r="I33" s="129"/>
      <c r="J33" s="129"/>
      <c r="K33" s="129"/>
    </row>
    <row r="34" spans="1:11" s="141" customFormat="1" ht="12" customHeight="1">
      <c r="A34" s="117"/>
      <c r="B34" s="122"/>
      <c r="C34" s="122"/>
      <c r="D34" s="143"/>
      <c r="E34" s="143"/>
      <c r="F34" s="143"/>
      <c r="G34" s="143"/>
      <c r="H34" s="143"/>
      <c r="I34" s="143"/>
      <c r="J34" s="143"/>
      <c r="K34" s="143"/>
    </row>
    <row r="35" spans="1:11" s="141" customFormat="1" ht="12" customHeight="1" thickBot="1">
      <c r="A35" s="133" t="s">
        <v>25</v>
      </c>
      <c r="B35" s="134"/>
      <c r="C35" s="134"/>
      <c r="D35" s="135">
        <f t="shared" ref="D35:H35" si="1">SUM(D18+D33)</f>
        <v>1223074</v>
      </c>
      <c r="E35" s="135">
        <f t="shared" si="1"/>
        <v>1295881</v>
      </c>
      <c r="F35" s="135">
        <f t="shared" si="1"/>
        <v>1301517</v>
      </c>
      <c r="G35" s="135">
        <f t="shared" si="1"/>
        <v>1349894</v>
      </c>
      <c r="H35" s="135">
        <f t="shared" si="1"/>
        <v>1388734</v>
      </c>
      <c r="I35" s="135"/>
      <c r="J35" s="135"/>
      <c r="K35" s="135"/>
    </row>
    <row r="36" spans="1:11" ht="12" customHeight="1" thickTop="1">
      <c r="A36" s="120"/>
      <c r="B36" s="118"/>
      <c r="C36" s="118"/>
      <c r="D36" s="123"/>
      <c r="E36" s="123"/>
      <c r="F36" s="123"/>
      <c r="G36" s="123"/>
      <c r="H36" s="123"/>
      <c r="I36" s="123"/>
      <c r="J36" s="123"/>
      <c r="K36" s="123"/>
    </row>
    <row r="37" spans="1:11" ht="12" customHeight="1">
      <c r="A37" s="120" t="s">
        <v>26</v>
      </c>
      <c r="B37" s="118"/>
      <c r="C37" s="118"/>
      <c r="D37" s="123"/>
      <c r="E37" s="123"/>
      <c r="F37" s="123"/>
      <c r="G37" s="123"/>
      <c r="H37" s="123"/>
      <c r="I37" s="123"/>
      <c r="J37" s="123"/>
      <c r="K37" s="123"/>
    </row>
    <row r="38" spans="1:11" ht="12" customHeight="1">
      <c r="A38" s="120"/>
      <c r="B38" s="118"/>
      <c r="C38" s="118"/>
      <c r="D38" s="123"/>
      <c r="E38" s="123"/>
      <c r="F38" s="123"/>
      <c r="G38" s="123"/>
      <c r="H38" s="123"/>
      <c r="I38" s="123"/>
      <c r="J38" s="123"/>
      <c r="K38" s="123"/>
    </row>
    <row r="39" spans="1:11" ht="12" customHeight="1">
      <c r="A39" s="120"/>
      <c r="B39" s="118" t="s">
        <v>27</v>
      </c>
      <c r="C39" s="118"/>
      <c r="D39" s="123"/>
      <c r="E39" s="123"/>
      <c r="F39" s="123"/>
      <c r="G39" s="123"/>
      <c r="H39" s="123"/>
      <c r="I39" s="123"/>
      <c r="J39" s="123"/>
      <c r="K39" s="123"/>
    </row>
    <row r="40" spans="1:11" ht="12" customHeight="1">
      <c r="A40" s="120"/>
      <c r="B40" s="118"/>
      <c r="D40" s="123"/>
      <c r="E40" s="123"/>
      <c r="F40" s="123"/>
      <c r="G40" s="123"/>
      <c r="H40" s="123"/>
      <c r="I40" s="123"/>
      <c r="J40" s="123"/>
      <c r="K40" s="123"/>
    </row>
    <row r="41" spans="1:11" ht="12" customHeight="1">
      <c r="A41" s="120"/>
      <c r="B41" s="118"/>
      <c r="C41" s="118" t="s">
        <v>28</v>
      </c>
      <c r="D41" s="123">
        <v>99775</v>
      </c>
      <c r="E41" s="123">
        <v>162755</v>
      </c>
      <c r="F41" s="123">
        <v>181112</v>
      </c>
      <c r="G41" s="123">
        <v>98350</v>
      </c>
      <c r="H41" s="123">
        <v>89709</v>
      </c>
      <c r="I41" s="123"/>
      <c r="J41" s="123"/>
      <c r="K41" s="123"/>
    </row>
    <row r="42" spans="1:11" ht="12" customHeight="1">
      <c r="A42" s="120"/>
      <c r="B42" s="118"/>
      <c r="C42" s="118" t="s">
        <v>174</v>
      </c>
      <c r="D42" s="123">
        <v>18724</v>
      </c>
      <c r="E42" s="123">
        <v>18284</v>
      </c>
      <c r="F42" s="123">
        <v>18725</v>
      </c>
      <c r="G42" s="123">
        <v>20712</v>
      </c>
      <c r="H42" s="123">
        <v>21816</v>
      </c>
      <c r="I42" s="123"/>
      <c r="J42" s="123"/>
      <c r="K42" s="123"/>
    </row>
    <row r="43" spans="1:11" ht="12" customHeight="1">
      <c r="A43" s="120"/>
      <c r="B43" s="118"/>
      <c r="C43" s="118" t="s">
        <v>30</v>
      </c>
      <c r="D43" s="123">
        <v>112415</v>
      </c>
      <c r="E43" s="123">
        <v>102435</v>
      </c>
      <c r="F43" s="123">
        <v>118034</v>
      </c>
      <c r="G43" s="123">
        <v>148326</v>
      </c>
      <c r="H43" s="123">
        <v>106717</v>
      </c>
      <c r="I43" s="123"/>
      <c r="J43" s="123"/>
      <c r="K43" s="123"/>
    </row>
    <row r="44" spans="1:11" ht="12" customHeight="1">
      <c r="A44" s="120"/>
      <c r="B44" s="118"/>
      <c r="C44" s="118" t="s">
        <v>29</v>
      </c>
      <c r="D44" s="123">
        <v>9782</v>
      </c>
      <c r="E44" s="123">
        <v>10893</v>
      </c>
      <c r="F44" s="123">
        <v>11303</v>
      </c>
      <c r="G44" s="123">
        <v>12204</v>
      </c>
      <c r="H44" s="123">
        <v>10827</v>
      </c>
      <c r="I44" s="123"/>
      <c r="J44" s="123"/>
      <c r="K44" s="123"/>
    </row>
    <row r="45" spans="1:11" ht="12" customHeight="1">
      <c r="A45" s="120"/>
      <c r="B45" s="118"/>
      <c r="C45" s="118" t="s">
        <v>31</v>
      </c>
      <c r="D45" s="123">
        <v>592</v>
      </c>
      <c r="E45" s="123">
        <v>817</v>
      </c>
      <c r="F45" s="123">
        <v>2323</v>
      </c>
      <c r="G45" s="123">
        <v>432</v>
      </c>
      <c r="H45" s="123">
        <v>905</v>
      </c>
      <c r="I45" s="123"/>
      <c r="J45" s="123"/>
      <c r="K45" s="123"/>
    </row>
    <row r="46" spans="1:11" ht="12" customHeight="1">
      <c r="A46" s="120"/>
      <c r="B46" s="118"/>
      <c r="C46" s="118" t="s">
        <v>32</v>
      </c>
      <c r="D46" s="123">
        <v>4682</v>
      </c>
      <c r="E46" s="123">
        <v>3174</v>
      </c>
      <c r="F46" s="123">
        <v>3714</v>
      </c>
      <c r="G46" s="123">
        <v>3603</v>
      </c>
      <c r="H46" s="123">
        <v>3679</v>
      </c>
      <c r="I46" s="123"/>
      <c r="J46" s="123"/>
      <c r="K46" s="123"/>
    </row>
    <row r="47" spans="1:11" ht="12" customHeight="1">
      <c r="A47" s="120"/>
      <c r="B47" s="118"/>
      <c r="C47" s="118" t="s">
        <v>194</v>
      </c>
      <c r="D47" s="123">
        <v>10075</v>
      </c>
      <c r="E47" s="123">
        <v>9792</v>
      </c>
      <c r="F47" s="123">
        <v>9504</v>
      </c>
      <c r="G47" s="123">
        <v>10998</v>
      </c>
      <c r="H47" s="123">
        <v>10737</v>
      </c>
      <c r="I47" s="123"/>
      <c r="J47" s="123"/>
      <c r="K47" s="123"/>
    </row>
    <row r="48" spans="1:11" ht="12" customHeight="1">
      <c r="A48" s="124"/>
      <c r="B48" s="125"/>
      <c r="C48" s="125" t="s">
        <v>33</v>
      </c>
      <c r="D48" s="127">
        <v>24595</v>
      </c>
      <c r="E48" s="127">
        <v>28944</v>
      </c>
      <c r="F48" s="127">
        <v>21289</v>
      </c>
      <c r="G48" s="127">
        <v>22198</v>
      </c>
      <c r="H48" s="127">
        <v>22145</v>
      </c>
      <c r="I48" s="127"/>
      <c r="J48" s="127"/>
      <c r="K48" s="127"/>
    </row>
    <row r="49" spans="1:11" ht="12" customHeight="1">
      <c r="A49" s="120"/>
      <c r="B49" s="118"/>
      <c r="C49" s="118"/>
      <c r="D49" s="123"/>
      <c r="E49" s="123"/>
      <c r="F49" s="123"/>
      <c r="G49" s="123"/>
      <c r="H49" s="123"/>
      <c r="I49" s="123"/>
      <c r="J49" s="123"/>
      <c r="K49" s="123"/>
    </row>
    <row r="50" spans="1:11" s="141" customFormat="1" ht="12" customHeight="1">
      <c r="A50" s="138"/>
      <c r="B50" s="128" t="s">
        <v>34</v>
      </c>
      <c r="C50" s="128"/>
      <c r="D50" s="129">
        <f t="shared" ref="D50:H50" si="2">SUM(D41:D48)</f>
        <v>280640</v>
      </c>
      <c r="E50" s="129">
        <f t="shared" si="2"/>
        <v>337094</v>
      </c>
      <c r="F50" s="129">
        <f t="shared" si="2"/>
        <v>366004</v>
      </c>
      <c r="G50" s="129">
        <f t="shared" si="2"/>
        <v>316823</v>
      </c>
      <c r="H50" s="129">
        <f t="shared" si="2"/>
        <v>266535</v>
      </c>
      <c r="I50" s="129"/>
      <c r="J50" s="129"/>
      <c r="K50" s="129"/>
    </row>
    <row r="51" spans="1:11" ht="12" customHeight="1">
      <c r="A51" s="120"/>
      <c r="B51" s="118"/>
      <c r="C51" s="118"/>
      <c r="D51" s="123"/>
      <c r="E51" s="123"/>
      <c r="F51" s="123"/>
      <c r="G51" s="123"/>
      <c r="H51" s="123"/>
      <c r="I51" s="123"/>
      <c r="J51" s="123"/>
      <c r="K51" s="123"/>
    </row>
    <row r="52" spans="1:11" ht="12" customHeight="1">
      <c r="A52" s="120"/>
      <c r="B52" s="118" t="s">
        <v>35</v>
      </c>
      <c r="C52" s="118"/>
      <c r="D52" s="123"/>
      <c r="E52" s="123"/>
      <c r="F52" s="123"/>
      <c r="G52" s="123"/>
      <c r="H52" s="123"/>
      <c r="I52" s="123"/>
      <c r="J52" s="123"/>
      <c r="K52" s="123"/>
    </row>
    <row r="53" spans="1:11" ht="12" customHeight="1">
      <c r="A53" s="120"/>
      <c r="B53" s="118"/>
      <c r="D53" s="123"/>
      <c r="E53" s="123"/>
      <c r="F53" s="123"/>
      <c r="G53" s="123"/>
      <c r="H53" s="123"/>
      <c r="I53" s="123"/>
      <c r="J53" s="123"/>
      <c r="K53" s="123"/>
    </row>
    <row r="54" spans="1:11" ht="12" customHeight="1">
      <c r="A54" s="120"/>
      <c r="B54" s="118"/>
      <c r="C54" s="118" t="s">
        <v>28</v>
      </c>
      <c r="D54" s="123">
        <v>136988</v>
      </c>
      <c r="E54" s="123">
        <v>135598</v>
      </c>
      <c r="F54" s="123">
        <v>89339</v>
      </c>
      <c r="G54" s="123">
        <v>89456</v>
      </c>
      <c r="H54" s="123">
        <v>89114</v>
      </c>
      <c r="I54" s="123"/>
      <c r="J54" s="123"/>
      <c r="K54" s="123"/>
    </row>
    <row r="55" spans="1:11" ht="12" customHeight="1">
      <c r="A55" s="120"/>
      <c r="B55" s="118"/>
      <c r="C55" s="118" t="s">
        <v>174</v>
      </c>
      <c r="D55" s="123">
        <v>96107</v>
      </c>
      <c r="E55" s="123">
        <v>94829</v>
      </c>
      <c r="F55" s="123">
        <v>96953</v>
      </c>
      <c r="G55" s="123">
        <v>111820</v>
      </c>
      <c r="H55" s="123">
        <v>109025</v>
      </c>
      <c r="I55" s="123"/>
      <c r="J55" s="123"/>
      <c r="K55" s="123"/>
    </row>
    <row r="56" spans="1:11" ht="12" customHeight="1">
      <c r="A56" s="120"/>
      <c r="B56" s="118"/>
      <c r="C56" s="118" t="s">
        <v>193</v>
      </c>
      <c r="D56" s="123">
        <v>0</v>
      </c>
      <c r="E56" s="123">
        <v>0</v>
      </c>
      <c r="F56" s="123">
        <v>0</v>
      </c>
      <c r="G56" s="123">
        <v>67904</v>
      </c>
      <c r="H56" s="123">
        <v>67981</v>
      </c>
      <c r="I56" s="123"/>
      <c r="J56" s="123"/>
      <c r="K56" s="123"/>
    </row>
    <row r="57" spans="1:11" ht="12" customHeight="1">
      <c r="A57" s="120"/>
      <c r="B57" s="118"/>
      <c r="C57" s="118" t="s">
        <v>29</v>
      </c>
      <c r="D57" s="123">
        <v>40593</v>
      </c>
      <c r="E57" s="123">
        <v>77774</v>
      </c>
      <c r="F57" s="123">
        <v>75850</v>
      </c>
      <c r="G57" s="123">
        <v>74163</v>
      </c>
      <c r="H57" s="123">
        <v>155204</v>
      </c>
      <c r="I57" s="123"/>
      <c r="J57" s="123"/>
      <c r="K57" s="123"/>
    </row>
    <row r="58" spans="1:11" ht="12" customHeight="1">
      <c r="A58" s="120"/>
      <c r="B58" s="118"/>
      <c r="C58" s="118" t="s">
        <v>36</v>
      </c>
      <c r="D58" s="123">
        <v>18869</v>
      </c>
      <c r="E58" s="123">
        <v>19577</v>
      </c>
      <c r="F58" s="123">
        <v>19395</v>
      </c>
      <c r="G58" s="123">
        <v>18621</v>
      </c>
      <c r="H58" s="123">
        <v>18857</v>
      </c>
      <c r="I58" s="123"/>
      <c r="J58" s="123"/>
      <c r="K58" s="123"/>
    </row>
    <row r="59" spans="1:11" ht="12" customHeight="1">
      <c r="A59" s="120"/>
      <c r="B59" s="118"/>
      <c r="C59" s="348" t="s">
        <v>37</v>
      </c>
      <c r="D59" s="123">
        <v>10769</v>
      </c>
      <c r="E59" s="123">
        <v>10957</v>
      </c>
      <c r="F59" s="123">
        <v>12036</v>
      </c>
      <c r="G59" s="123">
        <v>10109</v>
      </c>
      <c r="H59" s="123">
        <v>11318</v>
      </c>
      <c r="I59" s="123"/>
      <c r="J59" s="123"/>
      <c r="K59" s="123"/>
    </row>
    <row r="60" spans="1:11" ht="12" customHeight="1">
      <c r="A60" s="120"/>
      <c r="B60" s="118"/>
      <c r="C60" s="118" t="s">
        <v>195</v>
      </c>
      <c r="D60" s="123">
        <v>455</v>
      </c>
      <c r="E60" s="123">
        <v>434</v>
      </c>
      <c r="F60" s="123">
        <v>425</v>
      </c>
      <c r="G60" s="123">
        <v>361</v>
      </c>
      <c r="H60" s="123">
        <v>404</v>
      </c>
      <c r="I60" s="123"/>
      <c r="J60" s="123"/>
      <c r="K60" s="123"/>
    </row>
    <row r="61" spans="1:11" ht="12" customHeight="1">
      <c r="A61" s="124"/>
      <c r="B61" s="125"/>
      <c r="C61" s="125" t="s">
        <v>38</v>
      </c>
      <c r="D61" s="127">
        <v>8</v>
      </c>
      <c r="E61" s="127">
        <v>6</v>
      </c>
      <c r="F61" s="127">
        <v>5</v>
      </c>
      <c r="G61" s="127">
        <v>2910</v>
      </c>
      <c r="H61" s="127">
        <v>2803</v>
      </c>
      <c r="I61" s="127"/>
      <c r="J61" s="127"/>
      <c r="K61" s="127"/>
    </row>
    <row r="62" spans="1:11" ht="12" customHeight="1">
      <c r="A62" s="120"/>
      <c r="B62" s="118"/>
      <c r="D62" s="123"/>
      <c r="E62" s="123"/>
      <c r="F62" s="123"/>
      <c r="G62" s="123"/>
      <c r="H62" s="123"/>
      <c r="I62" s="123"/>
      <c r="J62" s="123"/>
      <c r="K62" s="123"/>
    </row>
    <row r="63" spans="1:11" s="141" customFormat="1" ht="12" customHeight="1">
      <c r="A63" s="144"/>
      <c r="B63" s="128" t="s">
        <v>39</v>
      </c>
      <c r="C63" s="137"/>
      <c r="D63" s="129">
        <f t="shared" ref="D63:H63" si="3">SUM(D54:D61)</f>
        <v>303789</v>
      </c>
      <c r="E63" s="129">
        <f t="shared" si="3"/>
        <v>339175</v>
      </c>
      <c r="F63" s="129">
        <f t="shared" si="3"/>
        <v>294003</v>
      </c>
      <c r="G63" s="129">
        <f t="shared" si="3"/>
        <v>375344</v>
      </c>
      <c r="H63" s="129">
        <f t="shared" si="3"/>
        <v>454706</v>
      </c>
      <c r="I63" s="129"/>
      <c r="J63" s="129"/>
      <c r="K63" s="129"/>
    </row>
    <row r="64" spans="1:11" s="141" customFormat="1" ht="12" customHeight="1">
      <c r="A64" s="145"/>
      <c r="B64" s="146"/>
      <c r="C64" s="146"/>
      <c r="D64" s="147"/>
      <c r="E64" s="147"/>
      <c r="F64" s="147"/>
      <c r="G64" s="147"/>
      <c r="H64" s="147"/>
      <c r="I64" s="147"/>
      <c r="J64" s="147"/>
      <c r="K64" s="147"/>
    </row>
    <row r="65" spans="1:11" s="141" customFormat="1" ht="12" customHeight="1">
      <c r="A65" s="138" t="s">
        <v>40</v>
      </c>
      <c r="B65" s="128"/>
      <c r="C65" s="128"/>
      <c r="D65" s="129">
        <f t="shared" ref="D65:H65" si="4">SUM(D50+D63)</f>
        <v>584429</v>
      </c>
      <c r="E65" s="129">
        <f t="shared" si="4"/>
        <v>676269</v>
      </c>
      <c r="F65" s="129">
        <f t="shared" si="4"/>
        <v>660007</v>
      </c>
      <c r="G65" s="129">
        <f t="shared" si="4"/>
        <v>692167</v>
      </c>
      <c r="H65" s="129">
        <f t="shared" si="4"/>
        <v>721241</v>
      </c>
      <c r="I65" s="129"/>
      <c r="J65" s="129"/>
      <c r="K65" s="129"/>
    </row>
    <row r="66" spans="1:11" ht="12" customHeight="1">
      <c r="A66" s="120"/>
      <c r="B66" s="118"/>
      <c r="C66" s="118"/>
      <c r="D66" s="123"/>
      <c r="E66" s="123"/>
      <c r="F66" s="123"/>
      <c r="G66" s="123"/>
      <c r="H66" s="123"/>
      <c r="I66" s="123"/>
      <c r="J66" s="123"/>
      <c r="K66" s="123"/>
    </row>
    <row r="67" spans="1:11" ht="12" customHeight="1">
      <c r="A67" s="120" t="s">
        <v>41</v>
      </c>
      <c r="B67" s="118"/>
      <c r="C67" s="118"/>
      <c r="D67" s="123"/>
      <c r="E67" s="123"/>
      <c r="F67" s="123"/>
      <c r="G67" s="123"/>
      <c r="H67" s="123"/>
      <c r="I67" s="123"/>
      <c r="J67" s="123"/>
      <c r="K67" s="123"/>
    </row>
    <row r="68" spans="1:11" ht="12" customHeight="1">
      <c r="A68" s="120"/>
      <c r="B68" s="118"/>
      <c r="C68" s="118"/>
      <c r="D68" s="123"/>
      <c r="E68" s="123"/>
      <c r="F68" s="123"/>
      <c r="G68" s="123"/>
      <c r="H68" s="123"/>
      <c r="I68" s="123"/>
      <c r="J68" s="123"/>
      <c r="K68" s="123"/>
    </row>
    <row r="69" spans="1:11" ht="12" customHeight="1">
      <c r="A69" s="120"/>
      <c r="B69" s="118" t="s">
        <v>42</v>
      </c>
      <c r="C69" s="118"/>
      <c r="D69" s="123"/>
      <c r="E69" s="123"/>
      <c r="F69" s="123"/>
      <c r="G69" s="123"/>
      <c r="H69" s="123"/>
      <c r="I69" s="123"/>
      <c r="J69" s="123"/>
      <c r="K69" s="123"/>
    </row>
    <row r="70" spans="1:11" ht="12" customHeight="1">
      <c r="A70" s="120"/>
      <c r="B70" s="118"/>
      <c r="C70" s="118" t="s">
        <v>43</v>
      </c>
      <c r="D70" s="123">
        <v>104275</v>
      </c>
      <c r="E70" s="123">
        <v>104275</v>
      </c>
      <c r="F70" s="123">
        <v>104275</v>
      </c>
      <c r="G70" s="123">
        <v>104275</v>
      </c>
      <c r="H70" s="123">
        <v>104275</v>
      </c>
      <c r="I70" s="123"/>
      <c r="J70" s="123"/>
      <c r="K70" s="123"/>
    </row>
    <row r="71" spans="1:11" ht="12" customHeight="1">
      <c r="A71" s="120"/>
      <c r="B71" s="118"/>
      <c r="C71" s="118" t="s">
        <v>155</v>
      </c>
      <c r="D71" s="123">
        <v>27379</v>
      </c>
      <c r="E71" s="123">
        <v>27379</v>
      </c>
      <c r="F71" s="123">
        <v>27379</v>
      </c>
      <c r="G71" s="123">
        <v>27379</v>
      </c>
      <c r="H71" s="123">
        <v>27379</v>
      </c>
      <c r="I71" s="123"/>
      <c r="J71" s="123"/>
      <c r="K71" s="123"/>
    </row>
    <row r="72" spans="1:11" ht="12" customHeight="1">
      <c r="A72" s="120"/>
      <c r="B72" s="118"/>
      <c r="C72" s="118" t="s">
        <v>98</v>
      </c>
      <c r="D72" s="123">
        <v>-3991</v>
      </c>
      <c r="E72" s="123">
        <v>-9209</v>
      </c>
      <c r="F72" s="123">
        <v>-9209</v>
      </c>
      <c r="G72" s="123">
        <v>-9209</v>
      </c>
      <c r="H72" s="123">
        <v>-9209</v>
      </c>
      <c r="I72" s="123"/>
      <c r="J72" s="123"/>
      <c r="K72" s="123"/>
    </row>
    <row r="73" spans="1:11" ht="12" customHeight="1">
      <c r="A73" s="120"/>
      <c r="B73" s="118"/>
      <c r="C73" s="348" t="s">
        <v>44</v>
      </c>
      <c r="D73" s="123">
        <v>442685</v>
      </c>
      <c r="E73" s="123">
        <v>432373</v>
      </c>
      <c r="F73" s="123">
        <v>450977</v>
      </c>
      <c r="G73" s="123">
        <v>465787</v>
      </c>
      <c r="H73" s="123">
        <v>474689</v>
      </c>
      <c r="I73" s="123"/>
      <c r="J73" s="123"/>
      <c r="K73" s="123"/>
    </row>
    <row r="74" spans="1:11" ht="12" customHeight="1">
      <c r="A74" s="124"/>
      <c r="B74" s="125"/>
      <c r="C74" s="125" t="s">
        <v>45</v>
      </c>
      <c r="D74" s="127">
        <v>29408</v>
      </c>
      <c r="E74" s="127">
        <v>28981</v>
      </c>
      <c r="F74" s="127">
        <v>30291</v>
      </c>
      <c r="G74" s="127">
        <v>30452</v>
      </c>
      <c r="H74" s="127">
        <v>30242</v>
      </c>
      <c r="I74" s="127"/>
      <c r="J74" s="127"/>
      <c r="K74" s="127"/>
    </row>
    <row r="75" spans="1:11" ht="12" customHeight="1">
      <c r="A75" s="120"/>
      <c r="B75" s="118" t="s">
        <v>46</v>
      </c>
      <c r="C75" s="118"/>
      <c r="D75" s="123">
        <f>SUM(D70:D74)</f>
        <v>599756</v>
      </c>
      <c r="E75" s="123">
        <f>SUM(E70:E74)</f>
        <v>583799</v>
      </c>
      <c r="F75" s="123">
        <f>SUM(F70:F74)</f>
        <v>603713</v>
      </c>
      <c r="G75" s="123">
        <f>SUM(G70:G74)</f>
        <v>618684</v>
      </c>
      <c r="H75" s="123">
        <f>SUM(H70:H74)</f>
        <v>627376</v>
      </c>
      <c r="I75" s="123"/>
      <c r="J75" s="123"/>
      <c r="K75" s="123"/>
    </row>
    <row r="76" spans="1:11" ht="12" customHeight="1">
      <c r="A76" s="124"/>
      <c r="B76" s="125" t="s">
        <v>12</v>
      </c>
      <c r="C76" s="125"/>
      <c r="D76" s="127">
        <v>38889</v>
      </c>
      <c r="E76" s="127">
        <v>35813</v>
      </c>
      <c r="F76" s="127">
        <v>37797</v>
      </c>
      <c r="G76" s="127">
        <v>39043</v>
      </c>
      <c r="H76" s="127">
        <v>40117</v>
      </c>
      <c r="I76" s="127"/>
      <c r="J76" s="127"/>
      <c r="K76" s="127"/>
    </row>
    <row r="77" spans="1:11" s="141" customFormat="1" ht="12" customHeight="1">
      <c r="A77" s="138" t="s">
        <v>47</v>
      </c>
      <c r="B77" s="137"/>
      <c r="C77" s="128"/>
      <c r="D77" s="129">
        <f t="shared" ref="D77:H77" si="5">SUM(D75:D76)</f>
        <v>638645</v>
      </c>
      <c r="E77" s="129">
        <f t="shared" si="5"/>
        <v>619612</v>
      </c>
      <c r="F77" s="129">
        <f t="shared" si="5"/>
        <v>641510</v>
      </c>
      <c r="G77" s="129">
        <f t="shared" si="5"/>
        <v>657727</v>
      </c>
      <c r="H77" s="129">
        <f t="shared" si="5"/>
        <v>667493</v>
      </c>
      <c r="I77" s="129"/>
      <c r="J77" s="129"/>
      <c r="K77" s="129"/>
    </row>
    <row r="78" spans="1:11" s="141" customFormat="1" ht="12" customHeight="1">
      <c r="A78" s="117"/>
      <c r="B78" s="122"/>
      <c r="C78" s="122"/>
      <c r="D78" s="147"/>
      <c r="E78" s="147"/>
      <c r="F78" s="147"/>
      <c r="G78" s="147"/>
      <c r="H78" s="147"/>
      <c r="I78" s="147"/>
      <c r="J78" s="147"/>
      <c r="K78" s="147"/>
    </row>
    <row r="79" spans="1:11" s="141" customFormat="1" ht="12" customHeight="1" thickBot="1">
      <c r="A79" s="133" t="s">
        <v>48</v>
      </c>
      <c r="B79" s="134"/>
      <c r="C79" s="134"/>
      <c r="D79" s="135">
        <f t="shared" ref="D79:H79" si="6">SUM(D65+D77)</f>
        <v>1223074</v>
      </c>
      <c r="E79" s="135">
        <f t="shared" si="6"/>
        <v>1295881</v>
      </c>
      <c r="F79" s="135">
        <f t="shared" si="6"/>
        <v>1301517</v>
      </c>
      <c r="G79" s="135">
        <f t="shared" si="6"/>
        <v>1349894</v>
      </c>
      <c r="H79" s="135">
        <f t="shared" si="6"/>
        <v>1388734</v>
      </c>
      <c r="I79" s="135"/>
      <c r="J79" s="135"/>
      <c r="K79" s="135"/>
    </row>
    <row r="80" spans="1:11" ht="13.5" thickTop="1"/>
    <row r="81" spans="1:3" ht="13.5" customHeight="1">
      <c r="A81" s="130"/>
    </row>
    <row r="83" spans="1:3">
      <c r="A83" s="364"/>
      <c r="B83" s="364"/>
      <c r="C83" s="364"/>
    </row>
    <row r="84" spans="1:3">
      <c r="A84" s="364"/>
      <c r="B84" s="364"/>
      <c r="C84" s="364"/>
    </row>
    <row r="85" spans="1:3">
      <c r="A85" s="364"/>
      <c r="B85" s="364"/>
      <c r="C85" s="364"/>
    </row>
    <row r="86" spans="1:3">
      <c r="A86" s="364"/>
      <c r="B86" s="364"/>
      <c r="C86" s="364"/>
    </row>
  </sheetData>
  <mergeCells count="3">
    <mergeCell ref="A83:C86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  <ignoredErrors>
    <ignoredError sqref="H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0"/>
  <sheetViews>
    <sheetView showGridLines="0" zoomScale="90" zoomScaleNormal="90" zoomScaleSheetLayoutView="5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H3" sqref="H3"/>
    </sheetView>
  </sheetViews>
  <sheetFormatPr defaultColWidth="12.5703125" defaultRowHeight="12" customHeight="1"/>
  <cols>
    <col min="1" max="2" width="3.5703125" style="151" customWidth="1"/>
    <col min="3" max="3" width="56" style="151" customWidth="1"/>
    <col min="4" max="11" width="12.5703125" style="149"/>
    <col min="12" max="12" width="4.85546875" style="149" customWidth="1"/>
    <col min="13" max="16384" width="12.5703125" style="149"/>
  </cols>
  <sheetData>
    <row r="1" spans="1:11" s="173" customFormat="1" ht="12" customHeight="1">
      <c r="A1" s="148" t="s">
        <v>0</v>
      </c>
      <c r="B1" s="148"/>
      <c r="C1" s="172"/>
      <c r="D1" s="371">
        <v>2020</v>
      </c>
      <c r="E1" s="366"/>
      <c r="F1" s="366"/>
      <c r="G1" s="367"/>
      <c r="H1" s="371">
        <v>2021</v>
      </c>
      <c r="I1" s="366"/>
      <c r="J1" s="366"/>
      <c r="K1" s="367"/>
    </row>
    <row r="2" spans="1:11" s="173" customFormat="1" ht="12" customHeight="1" thickBot="1">
      <c r="A2" s="150" t="s">
        <v>49</v>
      </c>
      <c r="B2" s="150"/>
      <c r="C2" s="174"/>
      <c r="D2" s="368"/>
      <c r="E2" s="369"/>
      <c r="F2" s="369"/>
      <c r="G2" s="370"/>
      <c r="H2" s="368"/>
      <c r="I2" s="369"/>
      <c r="J2" s="369"/>
      <c r="K2" s="370"/>
    </row>
    <row r="3" spans="1:11" s="173" customFormat="1" ht="12" customHeight="1" thickBot="1">
      <c r="A3" s="175" t="s">
        <v>5</v>
      </c>
      <c r="B3" s="175"/>
      <c r="C3" s="176"/>
      <c r="D3" s="66" t="s">
        <v>99</v>
      </c>
      <c r="E3" s="67" t="s">
        <v>100</v>
      </c>
      <c r="F3" s="67" t="s">
        <v>101</v>
      </c>
      <c r="G3" s="67" t="s">
        <v>102</v>
      </c>
      <c r="H3" s="66" t="s">
        <v>99</v>
      </c>
      <c r="I3" s="67" t="s">
        <v>100</v>
      </c>
      <c r="J3" s="67" t="s">
        <v>101</v>
      </c>
      <c r="K3" s="67" t="s">
        <v>102</v>
      </c>
    </row>
    <row r="4" spans="1:11" ht="12" customHeight="1">
      <c r="C4" s="152"/>
      <c r="D4" s="153"/>
      <c r="E4" s="153"/>
      <c r="F4" s="153"/>
      <c r="G4" s="153"/>
      <c r="H4" s="153"/>
      <c r="I4" s="153"/>
      <c r="J4" s="153"/>
      <c r="K4" s="153"/>
    </row>
    <row r="5" spans="1:11" ht="12" customHeight="1">
      <c r="A5" s="151" t="s">
        <v>50</v>
      </c>
      <c r="C5" s="152"/>
      <c r="D5" s="153"/>
      <c r="E5" s="153"/>
      <c r="F5" s="153"/>
      <c r="G5" s="153"/>
      <c r="H5" s="153"/>
      <c r="I5" s="153"/>
      <c r="J5" s="153"/>
      <c r="K5" s="153"/>
    </row>
    <row r="6" spans="1:11" ht="12" customHeight="1">
      <c r="C6" s="152"/>
      <c r="D6" s="153"/>
      <c r="E6" s="153"/>
      <c r="F6" s="153"/>
      <c r="G6" s="153"/>
      <c r="H6" s="153"/>
      <c r="I6" s="153"/>
      <c r="J6" s="153"/>
      <c r="K6" s="153"/>
    </row>
    <row r="7" spans="1:11" ht="12" customHeight="1">
      <c r="C7" s="154" t="s">
        <v>11</v>
      </c>
      <c r="D7" s="155">
        <v>-812</v>
      </c>
      <c r="E7" s="155">
        <v>11481</v>
      </c>
      <c r="F7" s="155">
        <v>19683</v>
      </c>
      <c r="G7" s="155">
        <v>15965</v>
      </c>
      <c r="H7" s="155">
        <v>10061</v>
      </c>
      <c r="I7" s="155"/>
      <c r="J7" s="155"/>
      <c r="K7" s="155"/>
    </row>
    <row r="8" spans="1:11" ht="12" customHeight="1">
      <c r="C8" s="154" t="s">
        <v>130</v>
      </c>
      <c r="D8" s="155">
        <v>33678</v>
      </c>
      <c r="E8" s="155">
        <v>35342</v>
      </c>
      <c r="F8" s="155">
        <v>35352</v>
      </c>
      <c r="G8" s="155">
        <v>36686</v>
      </c>
      <c r="H8" s="155">
        <v>35128</v>
      </c>
      <c r="I8" s="155"/>
      <c r="J8" s="155"/>
      <c r="K8" s="155"/>
    </row>
    <row r="9" spans="1:11" ht="12" customHeight="1">
      <c r="C9" s="156" t="s">
        <v>51</v>
      </c>
      <c r="D9" s="155">
        <v>2500</v>
      </c>
      <c r="E9" s="155">
        <v>3858</v>
      </c>
      <c r="F9" s="155">
        <v>4501</v>
      </c>
      <c r="G9" s="155">
        <v>3736</v>
      </c>
      <c r="H9" s="155">
        <v>3380</v>
      </c>
      <c r="I9" s="155"/>
      <c r="J9" s="155"/>
      <c r="K9" s="155"/>
    </row>
    <row r="10" spans="1:11" ht="12" customHeight="1">
      <c r="C10" s="154" t="s">
        <v>10</v>
      </c>
      <c r="D10" s="155">
        <v>10969</v>
      </c>
      <c r="E10" s="155">
        <v>5446</v>
      </c>
      <c r="F10" s="155">
        <v>1201</v>
      </c>
      <c r="G10" s="155">
        <v>6230</v>
      </c>
      <c r="H10" s="155">
        <v>1625</v>
      </c>
      <c r="I10" s="155"/>
      <c r="J10" s="155"/>
      <c r="K10" s="155"/>
    </row>
    <row r="11" spans="1:11" ht="12" customHeight="1">
      <c r="C11" s="154" t="s">
        <v>166</v>
      </c>
      <c r="D11" s="155">
        <v>66</v>
      </c>
      <c r="E11" s="155">
        <v>0</v>
      </c>
      <c r="F11" s="155">
        <v>0</v>
      </c>
      <c r="G11" s="155">
        <v>0</v>
      </c>
      <c r="H11" s="155">
        <v>0</v>
      </c>
      <c r="I11" s="155"/>
      <c r="J11" s="155"/>
      <c r="K11" s="155"/>
    </row>
    <row r="12" spans="1:11" ht="12" customHeight="1">
      <c r="C12" s="154" t="s">
        <v>93</v>
      </c>
      <c r="D12" s="155">
        <v>15527</v>
      </c>
      <c r="E12" s="155">
        <v>12925</v>
      </c>
      <c r="F12" s="155">
        <v>-1873</v>
      </c>
      <c r="G12" s="155">
        <v>-16044</v>
      </c>
      <c r="H12" s="155">
        <v>10249</v>
      </c>
      <c r="I12" s="155"/>
      <c r="J12" s="155"/>
      <c r="K12" s="155"/>
    </row>
    <row r="13" spans="1:11" ht="12" customHeight="1">
      <c r="C13" s="154" t="s">
        <v>163</v>
      </c>
      <c r="D13" s="155">
        <v>64</v>
      </c>
      <c r="E13" s="155">
        <v>-1354</v>
      </c>
      <c r="F13" s="155">
        <v>1494</v>
      </c>
      <c r="G13" s="155">
        <v>-740</v>
      </c>
      <c r="H13" s="155">
        <v>791</v>
      </c>
      <c r="I13" s="155"/>
      <c r="J13" s="155"/>
      <c r="K13" s="155"/>
    </row>
    <row r="14" spans="1:11" ht="12" customHeight="1">
      <c r="C14" s="154" t="s">
        <v>94</v>
      </c>
      <c r="D14" s="155">
        <v>-36304</v>
      </c>
      <c r="E14" s="155">
        <v>-7474</v>
      </c>
      <c r="F14" s="155">
        <v>9971</v>
      </c>
      <c r="G14" s="155">
        <v>20180</v>
      </c>
      <c r="H14" s="155">
        <v>-25580</v>
      </c>
      <c r="I14" s="155"/>
      <c r="J14" s="155"/>
      <c r="K14" s="155"/>
    </row>
    <row r="15" spans="1:11" ht="12" customHeight="1">
      <c r="C15" s="154" t="s">
        <v>201</v>
      </c>
      <c r="D15" s="155">
        <v>-5142</v>
      </c>
      <c r="E15" s="155">
        <v>-1309</v>
      </c>
      <c r="F15" s="155">
        <v>-5121</v>
      </c>
      <c r="G15" s="155">
        <v>-1128</v>
      </c>
      <c r="H15" s="155">
        <v>-5072</v>
      </c>
      <c r="I15" s="155"/>
      <c r="J15" s="155"/>
      <c r="K15" s="155"/>
    </row>
    <row r="16" spans="1:11" ht="12" customHeight="1">
      <c r="C16" s="156" t="s">
        <v>52</v>
      </c>
      <c r="D16" s="155">
        <v>-5740</v>
      </c>
      <c r="E16" s="155">
        <v>-4097</v>
      </c>
      <c r="F16" s="155">
        <v>-6137</v>
      </c>
      <c r="G16" s="155">
        <v>-3887</v>
      </c>
      <c r="H16" s="155">
        <v>-4958</v>
      </c>
      <c r="I16" s="155"/>
      <c r="J16" s="155"/>
      <c r="K16" s="155"/>
    </row>
    <row r="17" spans="1:11" ht="12" customHeight="1">
      <c r="C17" s="154" t="s">
        <v>53</v>
      </c>
      <c r="D17" s="155">
        <v>67</v>
      </c>
      <c r="E17" s="155">
        <v>67</v>
      </c>
      <c r="F17" s="155">
        <v>58</v>
      </c>
      <c r="G17" s="155">
        <v>91</v>
      </c>
      <c r="H17" s="155">
        <v>74</v>
      </c>
      <c r="I17" s="155"/>
      <c r="J17" s="155"/>
      <c r="K17" s="155"/>
    </row>
    <row r="18" spans="1:11" ht="12" customHeight="1">
      <c r="A18" s="157"/>
      <c r="B18" s="158"/>
      <c r="C18" s="159" t="s">
        <v>202</v>
      </c>
      <c r="D18" s="155">
        <v>-2159</v>
      </c>
      <c r="E18" s="155">
        <v>105</v>
      </c>
      <c r="F18" s="155">
        <v>-18</v>
      </c>
      <c r="G18" s="155">
        <v>-1949</v>
      </c>
      <c r="H18" s="155">
        <v>15</v>
      </c>
      <c r="I18" s="155"/>
      <c r="J18" s="155"/>
      <c r="K18" s="155"/>
    </row>
    <row r="19" spans="1:11" s="173" customFormat="1" ht="12" customHeight="1">
      <c r="A19" s="168"/>
      <c r="B19" s="177" t="s">
        <v>54</v>
      </c>
      <c r="C19" s="178"/>
      <c r="D19" s="160">
        <v>12714</v>
      </c>
      <c r="E19" s="160">
        <v>54990</v>
      </c>
      <c r="F19" s="160">
        <v>59111</v>
      </c>
      <c r="G19" s="160">
        <v>59140</v>
      </c>
      <c r="H19" s="160">
        <f t="shared" ref="H19" si="0">SUM(H7:H18)</f>
        <v>25713</v>
      </c>
      <c r="I19" s="160"/>
      <c r="J19" s="160"/>
      <c r="K19" s="160"/>
    </row>
    <row r="20" spans="1:11" ht="12" customHeight="1">
      <c r="B20" s="40"/>
      <c r="C20" s="161"/>
      <c r="D20" s="162"/>
      <c r="E20" s="162"/>
      <c r="F20" s="162"/>
      <c r="G20" s="162"/>
      <c r="H20" s="162"/>
      <c r="I20" s="162"/>
      <c r="J20" s="162"/>
      <c r="K20" s="162"/>
    </row>
    <row r="21" spans="1:11" ht="12" customHeight="1">
      <c r="A21" s="151" t="s">
        <v>55</v>
      </c>
      <c r="C21" s="154"/>
      <c r="D21" s="162"/>
      <c r="E21" s="162"/>
      <c r="F21" s="162"/>
      <c r="G21" s="162"/>
      <c r="H21" s="162"/>
      <c r="I21" s="162"/>
      <c r="J21" s="162"/>
      <c r="K21" s="162"/>
    </row>
    <row r="22" spans="1:11" ht="12" customHeight="1">
      <c r="C22" s="152"/>
      <c r="D22" s="162"/>
      <c r="E22" s="162"/>
      <c r="F22" s="162"/>
      <c r="G22" s="162"/>
      <c r="H22" s="162"/>
      <c r="I22" s="162"/>
      <c r="J22" s="162"/>
      <c r="K22" s="162"/>
    </row>
    <row r="23" spans="1:11" ht="12" customHeight="1">
      <c r="C23" s="154" t="s">
        <v>234</v>
      </c>
      <c r="D23" s="155">
        <v>-25773</v>
      </c>
      <c r="E23" s="155">
        <v>-81449</v>
      </c>
      <c r="F23" s="155">
        <v>-24736</v>
      </c>
      <c r="G23" s="155">
        <v>-21155</v>
      </c>
      <c r="H23" s="155">
        <v>-35784</v>
      </c>
      <c r="I23" s="155"/>
      <c r="J23" s="155"/>
      <c r="K23" s="155"/>
    </row>
    <row r="24" spans="1:11" ht="12" customHeight="1">
      <c r="C24" s="154" t="s">
        <v>57</v>
      </c>
      <c r="D24" s="345">
        <v>256</v>
      </c>
      <c r="E24" s="345">
        <v>338</v>
      </c>
      <c r="F24" s="345">
        <v>813</v>
      </c>
      <c r="G24" s="345">
        <v>6436</v>
      </c>
      <c r="H24" s="155">
        <v>951</v>
      </c>
      <c r="I24" s="155"/>
      <c r="J24" s="155"/>
      <c r="K24" s="155"/>
    </row>
    <row r="25" spans="1:11" ht="12" customHeight="1">
      <c r="C25" s="154" t="s">
        <v>235</v>
      </c>
      <c r="D25" s="345">
        <v>-194</v>
      </c>
      <c r="E25" s="345">
        <v>-129</v>
      </c>
      <c r="F25" s="345">
        <v>-244</v>
      </c>
      <c r="G25" s="345">
        <v>0</v>
      </c>
      <c r="H25" s="155">
        <v>0</v>
      </c>
      <c r="I25" s="155"/>
      <c r="J25" s="155"/>
      <c r="K25" s="155"/>
    </row>
    <row r="26" spans="1:11" ht="12" customHeight="1">
      <c r="C26" s="154" t="s">
        <v>204</v>
      </c>
      <c r="D26" s="345">
        <v>0</v>
      </c>
      <c r="E26" s="345">
        <v>0</v>
      </c>
      <c r="F26" s="345">
        <v>0</v>
      </c>
      <c r="G26" s="345">
        <v>0</v>
      </c>
      <c r="H26" s="155">
        <v>0</v>
      </c>
      <c r="I26" s="155"/>
      <c r="J26" s="155"/>
      <c r="K26" s="155"/>
    </row>
    <row r="27" spans="1:11" ht="12" customHeight="1">
      <c r="C27" s="152" t="s">
        <v>56</v>
      </c>
      <c r="D27" s="345">
        <v>0</v>
      </c>
      <c r="E27" s="345">
        <v>0</v>
      </c>
      <c r="F27" s="345">
        <v>0</v>
      </c>
      <c r="G27" s="345">
        <v>268</v>
      </c>
      <c r="H27" s="155">
        <v>0</v>
      </c>
      <c r="I27" s="155"/>
      <c r="J27" s="155"/>
      <c r="K27" s="155"/>
    </row>
    <row r="28" spans="1:11" ht="12" customHeight="1">
      <c r="C28" s="154" t="s">
        <v>203</v>
      </c>
      <c r="D28" s="345">
        <v>-984</v>
      </c>
      <c r="E28" s="345">
        <v>-1091</v>
      </c>
      <c r="F28" s="345">
        <v>1876</v>
      </c>
      <c r="G28" s="345">
        <v>-2334</v>
      </c>
      <c r="H28" s="155">
        <v>4979</v>
      </c>
      <c r="I28" s="155"/>
      <c r="J28" s="155"/>
      <c r="K28" s="155"/>
    </row>
    <row r="29" spans="1:11" ht="12" customHeight="1">
      <c r="A29" s="157"/>
      <c r="B29" s="157"/>
      <c r="C29" s="163" t="s">
        <v>115</v>
      </c>
      <c r="D29" s="345">
        <v>0</v>
      </c>
      <c r="E29" s="345">
        <v>0</v>
      </c>
      <c r="F29" s="345">
        <v>0</v>
      </c>
      <c r="G29" s="345">
        <v>0</v>
      </c>
      <c r="H29" s="155">
        <v>0</v>
      </c>
      <c r="I29" s="155"/>
      <c r="J29" s="155"/>
      <c r="K29" s="155"/>
    </row>
    <row r="30" spans="1:11" s="173" customFormat="1" ht="12" customHeight="1">
      <c r="A30" s="168"/>
      <c r="B30" s="179" t="s">
        <v>156</v>
      </c>
      <c r="C30" s="178"/>
      <c r="D30" s="160">
        <v>-26695</v>
      </c>
      <c r="E30" s="160">
        <v>-82331</v>
      </c>
      <c r="F30" s="160">
        <v>-22291</v>
      </c>
      <c r="G30" s="160">
        <v>-16785</v>
      </c>
      <c r="H30" s="160">
        <f>SUM(H23:H29)</f>
        <v>-29854</v>
      </c>
      <c r="I30" s="164"/>
      <c r="J30" s="164"/>
      <c r="K30" s="164"/>
    </row>
    <row r="31" spans="1:11" ht="12" customHeight="1">
      <c r="B31" s="40"/>
      <c r="C31" s="161"/>
      <c r="D31" s="162"/>
      <c r="E31" s="162"/>
      <c r="F31" s="162"/>
      <c r="G31" s="162"/>
      <c r="H31" s="162"/>
      <c r="I31" s="162"/>
      <c r="J31" s="162"/>
      <c r="K31" s="162"/>
    </row>
    <row r="32" spans="1:11" ht="12" customHeight="1">
      <c r="A32" s="151" t="s">
        <v>58</v>
      </c>
      <c r="C32" s="154"/>
      <c r="D32" s="162"/>
      <c r="E32" s="162"/>
      <c r="F32" s="162"/>
      <c r="G32" s="162"/>
      <c r="H32" s="162"/>
      <c r="I32" s="162"/>
      <c r="J32" s="162"/>
      <c r="K32" s="162"/>
    </row>
    <row r="33" spans="1:11" ht="12" customHeight="1">
      <c r="C33" s="154"/>
      <c r="D33" s="162"/>
      <c r="E33" s="162"/>
      <c r="F33" s="162"/>
      <c r="G33" s="162"/>
      <c r="H33" s="162"/>
      <c r="I33" s="162"/>
      <c r="J33" s="162"/>
      <c r="K33" s="162"/>
    </row>
    <row r="34" spans="1:11" ht="12" customHeight="1">
      <c r="C34" s="165" t="s">
        <v>205</v>
      </c>
      <c r="D34" s="155">
        <v>-1</v>
      </c>
      <c r="E34" s="155">
        <v>-21047</v>
      </c>
      <c r="F34" s="155">
        <v>-3467</v>
      </c>
      <c r="G34" s="155">
        <v>-1</v>
      </c>
      <c r="H34" s="155">
        <v>0</v>
      </c>
      <c r="I34" s="155"/>
      <c r="J34" s="155"/>
      <c r="K34" s="155"/>
    </row>
    <row r="35" spans="1:11" ht="12" customHeight="1">
      <c r="C35" s="165" t="s">
        <v>232</v>
      </c>
      <c r="D35" s="155">
        <v>61159</v>
      </c>
      <c r="E35" s="155">
        <v>101813</v>
      </c>
      <c r="F35" s="155">
        <v>4204</v>
      </c>
      <c r="G35" s="155">
        <v>48951</v>
      </c>
      <c r="H35" s="155">
        <v>83370</v>
      </c>
      <c r="I35" s="155"/>
      <c r="J35" s="155"/>
      <c r="K35" s="155"/>
    </row>
    <row r="36" spans="1:11" ht="12" customHeight="1">
      <c r="C36" s="165" t="s">
        <v>233</v>
      </c>
      <c r="D36" s="155">
        <v>-42583</v>
      </c>
      <c r="E36" s="155">
        <v>-40452</v>
      </c>
      <c r="F36" s="155">
        <v>-36002</v>
      </c>
      <c r="G36" s="155">
        <v>-150679</v>
      </c>
      <c r="H36" s="155">
        <v>-71439</v>
      </c>
      <c r="I36" s="155"/>
      <c r="J36" s="155"/>
      <c r="K36" s="155"/>
    </row>
    <row r="37" spans="1:11" ht="12" customHeight="1">
      <c r="C37" s="166" t="s">
        <v>196</v>
      </c>
      <c r="D37" s="155">
        <v>0</v>
      </c>
      <c r="E37" s="155">
        <v>0</v>
      </c>
      <c r="F37" s="155">
        <v>0</v>
      </c>
      <c r="G37" s="155">
        <v>70834</v>
      </c>
      <c r="H37" s="155">
        <v>0</v>
      </c>
      <c r="I37" s="155"/>
      <c r="J37" s="155"/>
      <c r="K37" s="155"/>
    </row>
    <row r="38" spans="1:11" ht="12" customHeight="1">
      <c r="C38" s="166" t="s">
        <v>251</v>
      </c>
      <c r="D38" s="155">
        <v>-5344</v>
      </c>
      <c r="E38" s="155">
        <v>-6231</v>
      </c>
      <c r="F38" s="155">
        <v>-5491</v>
      </c>
      <c r="G38" s="155">
        <v>-8048</v>
      </c>
      <c r="H38" s="155">
        <v>-7950</v>
      </c>
      <c r="I38" s="155"/>
      <c r="J38" s="155"/>
      <c r="K38" s="155"/>
    </row>
    <row r="39" spans="1:11" ht="12" customHeight="1">
      <c r="A39" s="157"/>
      <c r="B39" s="157"/>
      <c r="C39" s="163" t="s">
        <v>145</v>
      </c>
      <c r="D39" s="155">
        <v>0</v>
      </c>
      <c r="E39" s="155">
        <v>-5218</v>
      </c>
      <c r="F39" s="155">
        <v>0</v>
      </c>
      <c r="G39" s="155">
        <v>0</v>
      </c>
      <c r="H39" s="155">
        <v>0</v>
      </c>
      <c r="I39" s="155"/>
      <c r="J39" s="155"/>
      <c r="K39" s="155"/>
    </row>
    <row r="40" spans="1:11" s="173" customFormat="1" ht="12" customHeight="1">
      <c r="A40" s="168"/>
      <c r="B40" s="179" t="s">
        <v>59</v>
      </c>
      <c r="C40" s="180"/>
      <c r="D40" s="160">
        <v>13231</v>
      </c>
      <c r="E40" s="160">
        <v>28865</v>
      </c>
      <c r="F40" s="160">
        <v>-40756</v>
      </c>
      <c r="G40" s="160">
        <v>-38943</v>
      </c>
      <c r="H40" s="164">
        <f t="shared" ref="H40" si="1">SUM(H34:H39)</f>
        <v>3981</v>
      </c>
      <c r="I40" s="164"/>
      <c r="J40" s="164"/>
      <c r="K40" s="164"/>
    </row>
    <row r="41" spans="1:11" ht="12" customHeight="1">
      <c r="B41" s="40"/>
      <c r="C41" s="154"/>
      <c r="D41" s="162"/>
      <c r="E41" s="162"/>
      <c r="F41" s="162"/>
      <c r="G41" s="162"/>
      <c r="H41" s="162"/>
      <c r="I41" s="162"/>
      <c r="J41" s="162"/>
      <c r="K41" s="162"/>
    </row>
    <row r="42" spans="1:11" ht="12" customHeight="1">
      <c r="B42" s="55" t="s">
        <v>206</v>
      </c>
      <c r="C42" s="167"/>
      <c r="D42" s="155">
        <v>752</v>
      </c>
      <c r="E42" s="155">
        <v>52</v>
      </c>
      <c r="F42" s="155">
        <v>54</v>
      </c>
      <c r="G42" s="155">
        <v>183</v>
      </c>
      <c r="H42" s="155">
        <v>-37</v>
      </c>
      <c r="I42" s="155"/>
      <c r="J42" s="155"/>
      <c r="K42" s="155"/>
    </row>
    <row r="43" spans="1:11" ht="12" customHeight="1">
      <c r="C43" s="154"/>
      <c r="H43" s="162"/>
      <c r="I43" s="162"/>
      <c r="J43" s="162"/>
      <c r="K43" s="162"/>
    </row>
    <row r="44" spans="1:11" s="173" customFormat="1" ht="12" customHeight="1">
      <c r="A44" s="168"/>
      <c r="B44" s="168" t="s">
        <v>60</v>
      </c>
      <c r="C44" s="180"/>
      <c r="D44" s="160">
        <v>2</v>
      </c>
      <c r="E44" s="160">
        <v>1576</v>
      </c>
      <c r="F44" s="160">
        <v>-3882</v>
      </c>
      <c r="G44" s="160">
        <v>3595</v>
      </c>
      <c r="H44" s="164">
        <f t="shared" ref="H44" si="2">SUM(H47-H46)</f>
        <v>-197</v>
      </c>
      <c r="I44" s="164"/>
      <c r="J44" s="164"/>
      <c r="K44" s="164"/>
    </row>
    <row r="45" spans="1:11" ht="12" customHeight="1">
      <c r="C45" s="152"/>
      <c r="D45" s="162"/>
      <c r="E45" s="162"/>
      <c r="F45" s="162"/>
      <c r="G45" s="162"/>
      <c r="H45" s="162"/>
      <c r="I45" s="162"/>
      <c r="J45" s="162"/>
      <c r="K45" s="162"/>
    </row>
    <row r="46" spans="1:11" ht="12" customHeight="1">
      <c r="C46" s="154" t="s">
        <v>61</v>
      </c>
      <c r="D46" s="155">
        <v>13398</v>
      </c>
      <c r="E46" s="155">
        <v>13400</v>
      </c>
      <c r="F46" s="155">
        <v>14976</v>
      </c>
      <c r="G46" s="155">
        <v>11094</v>
      </c>
      <c r="H46" s="155">
        <v>14689</v>
      </c>
      <c r="I46" s="155"/>
      <c r="J46" s="155"/>
      <c r="K46" s="155"/>
    </row>
    <row r="47" spans="1:11" ht="12" customHeight="1" thickBot="1">
      <c r="A47" s="169"/>
      <c r="B47" s="169"/>
      <c r="C47" s="170" t="s">
        <v>62</v>
      </c>
      <c r="D47" s="171">
        <v>13400</v>
      </c>
      <c r="E47" s="171">
        <v>14976</v>
      </c>
      <c r="F47" s="171">
        <v>11094</v>
      </c>
      <c r="G47" s="171">
        <v>14689</v>
      </c>
      <c r="H47" s="171">
        <v>14492</v>
      </c>
      <c r="I47" s="171"/>
      <c r="J47" s="171"/>
      <c r="K47" s="171"/>
    </row>
    <row r="50" spans="1:1" ht="12" customHeight="1">
      <c r="A50" s="130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8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95"/>
  <sheetViews>
    <sheetView showGridLines="0" zoomScale="90" zoomScaleNormal="9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H3" sqref="H3"/>
    </sheetView>
  </sheetViews>
  <sheetFormatPr defaultColWidth="7.28515625" defaultRowHeight="12.75"/>
  <cols>
    <col min="1" max="2" width="3.42578125" style="19" customWidth="1"/>
    <col min="3" max="3" width="42.85546875" style="19" customWidth="1"/>
    <col min="4" max="4" width="12.7109375" style="183" customWidth="1"/>
    <col min="5" max="7" width="12.7109375" style="19" customWidth="1"/>
    <col min="8" max="11" width="12.5703125" style="183" customWidth="1"/>
    <col min="12" max="16384" width="7.28515625" style="183"/>
  </cols>
  <sheetData>
    <row r="1" spans="1:11" s="228" customFormat="1" ht="12" customHeight="1">
      <c r="A1" s="103" t="s">
        <v>0</v>
      </c>
      <c r="B1" s="227"/>
      <c r="C1" s="182"/>
      <c r="D1" s="358">
        <v>2020</v>
      </c>
      <c r="E1" s="359"/>
      <c r="F1" s="359"/>
      <c r="G1" s="360"/>
      <c r="H1" s="358">
        <v>2021</v>
      </c>
      <c r="I1" s="359"/>
      <c r="J1" s="359"/>
      <c r="K1" s="360"/>
    </row>
    <row r="2" spans="1:11" s="228" customFormat="1" ht="12" customHeight="1" thickBot="1">
      <c r="A2" s="184" t="s">
        <v>63</v>
      </c>
      <c r="B2" s="229"/>
      <c r="C2" s="230"/>
      <c r="D2" s="361"/>
      <c r="E2" s="362"/>
      <c r="F2" s="362"/>
      <c r="G2" s="363"/>
      <c r="H2" s="361"/>
      <c r="I2" s="362"/>
      <c r="J2" s="362"/>
      <c r="K2" s="363"/>
    </row>
    <row r="3" spans="1:11" s="228" customFormat="1" ht="12" customHeight="1" thickBot="1">
      <c r="A3" s="231" t="s">
        <v>103</v>
      </c>
      <c r="B3" s="232"/>
      <c r="C3" s="233"/>
      <c r="D3" s="67" t="s">
        <v>99</v>
      </c>
      <c r="E3" s="67" t="s">
        <v>100</v>
      </c>
      <c r="F3" s="67" t="s">
        <v>101</v>
      </c>
      <c r="G3" s="67" t="s">
        <v>102</v>
      </c>
      <c r="H3" s="67" t="s">
        <v>99</v>
      </c>
      <c r="I3" s="67" t="s">
        <v>100</v>
      </c>
      <c r="J3" s="67" t="s">
        <v>101</v>
      </c>
      <c r="K3" s="67" t="s">
        <v>102</v>
      </c>
    </row>
    <row r="4" spans="1:11" ht="12" customHeight="1">
      <c r="A4" s="185"/>
      <c r="D4" s="186"/>
      <c r="E4" s="186"/>
      <c r="F4" s="186"/>
      <c r="G4" s="186"/>
      <c r="H4" s="186"/>
      <c r="I4" s="186"/>
      <c r="J4" s="186"/>
      <c r="K4" s="186"/>
    </row>
    <row r="5" spans="1:11" ht="12" customHeight="1">
      <c r="A5" s="218" t="s">
        <v>146</v>
      </c>
      <c r="D5" s="191"/>
      <c r="E5" s="191"/>
      <c r="F5" s="191"/>
      <c r="G5" s="191"/>
      <c r="H5" s="191"/>
      <c r="I5" s="191"/>
      <c r="J5" s="191"/>
      <c r="K5" s="191"/>
    </row>
    <row r="6" spans="1:11" ht="12" customHeight="1">
      <c r="A6" s="185"/>
      <c r="D6" s="186"/>
      <c r="E6" s="186"/>
      <c r="F6" s="186"/>
      <c r="G6" s="186"/>
      <c r="H6" s="186"/>
      <c r="I6" s="186"/>
      <c r="J6" s="186"/>
      <c r="K6" s="186"/>
    </row>
    <row r="7" spans="1:11" ht="12" customHeight="1">
      <c r="A7" s="189"/>
      <c r="B7" s="196"/>
      <c r="C7" s="190" t="s">
        <v>111</v>
      </c>
      <c r="D7" s="191">
        <v>29906</v>
      </c>
      <c r="E7" s="191">
        <f>SUM(27722+2116)</f>
        <v>29838</v>
      </c>
      <c r="F7" s="191">
        <f>SUM(27735+2062)</f>
        <v>29797</v>
      </c>
      <c r="G7" s="191">
        <v>29494</v>
      </c>
      <c r="H7" s="191">
        <v>28626</v>
      </c>
      <c r="I7" s="191"/>
      <c r="J7" s="191"/>
      <c r="K7" s="191"/>
    </row>
    <row r="8" spans="1:11" ht="12" customHeight="1">
      <c r="A8" s="189"/>
      <c r="B8" s="196"/>
      <c r="C8" s="190" t="s">
        <v>8</v>
      </c>
      <c r="D8" s="191">
        <f>SUM(22337+4790)</f>
        <v>27127</v>
      </c>
      <c r="E8" s="191">
        <f>SUM(22043+4653)</f>
        <v>26696</v>
      </c>
      <c r="F8" s="191">
        <f>SUM(24375+4860)</f>
        <v>29235</v>
      </c>
      <c r="G8" s="191">
        <v>29033</v>
      </c>
      <c r="H8" s="191">
        <v>30285</v>
      </c>
      <c r="I8" s="191"/>
      <c r="J8" s="191"/>
      <c r="K8" s="191"/>
    </row>
    <row r="9" spans="1:11" ht="12" customHeight="1">
      <c r="A9" s="189"/>
      <c r="B9" s="196"/>
      <c r="C9" s="190" t="s">
        <v>122</v>
      </c>
      <c r="D9" s="191">
        <v>19980</v>
      </c>
      <c r="E9" s="191">
        <v>18804</v>
      </c>
      <c r="F9" s="191">
        <v>21431</v>
      </c>
      <c r="G9" s="191">
        <v>26715</v>
      </c>
      <c r="H9" s="191">
        <v>19962</v>
      </c>
      <c r="I9" s="191"/>
      <c r="J9" s="191"/>
      <c r="K9" s="191"/>
    </row>
    <row r="10" spans="1:11" ht="12" customHeight="1">
      <c r="A10" s="185"/>
      <c r="C10" s="190" t="s">
        <v>114</v>
      </c>
      <c r="D10" s="192">
        <v>2413</v>
      </c>
      <c r="E10" s="192">
        <v>1997</v>
      </c>
      <c r="F10" s="192">
        <v>2485</v>
      </c>
      <c r="G10" s="192">
        <v>2046</v>
      </c>
      <c r="H10" s="192">
        <v>2017</v>
      </c>
      <c r="I10" s="192"/>
      <c r="J10" s="192"/>
      <c r="K10" s="192"/>
    </row>
    <row r="11" spans="1:11" s="228" customFormat="1" ht="12" customHeight="1">
      <c r="A11" s="188"/>
      <c r="B11" s="276" t="s">
        <v>64</v>
      </c>
      <c r="C11" s="105"/>
      <c r="D11" s="187">
        <f>SUM(D7:D10)</f>
        <v>79426</v>
      </c>
      <c r="E11" s="187">
        <f>SUM(E7:E10)</f>
        <v>77335</v>
      </c>
      <c r="F11" s="187">
        <f>SUM(F7:F10)</f>
        <v>82948</v>
      </c>
      <c r="G11" s="187">
        <f>SUM(G7:G10)</f>
        <v>87288</v>
      </c>
      <c r="H11" s="187">
        <f>SUM(H7:H10)</f>
        <v>80890</v>
      </c>
      <c r="I11" s="187"/>
      <c r="J11" s="187"/>
      <c r="K11" s="187"/>
    </row>
    <row r="12" spans="1:11" ht="12" customHeight="1">
      <c r="A12" s="185"/>
      <c r="D12" s="192"/>
      <c r="E12" s="192"/>
      <c r="F12" s="192"/>
      <c r="G12" s="192"/>
      <c r="H12" s="192"/>
      <c r="I12" s="192"/>
      <c r="J12" s="192"/>
      <c r="K12" s="192"/>
    </row>
    <row r="13" spans="1:11" ht="12" customHeight="1">
      <c r="A13" s="185"/>
      <c r="C13" s="19" t="s">
        <v>167</v>
      </c>
      <c r="D13" s="192">
        <v>8793</v>
      </c>
      <c r="E13" s="192">
        <v>8716</v>
      </c>
      <c r="F13" s="192">
        <v>8522</v>
      </c>
      <c r="G13" s="192">
        <v>8457</v>
      </c>
      <c r="H13" s="192">
        <v>8263</v>
      </c>
      <c r="I13" s="192"/>
      <c r="J13" s="192"/>
      <c r="K13" s="192"/>
    </row>
    <row r="14" spans="1:11" ht="12" customHeight="1">
      <c r="A14" s="185"/>
      <c r="C14" s="19" t="s">
        <v>162</v>
      </c>
      <c r="D14" s="353">
        <v>12719</v>
      </c>
      <c r="E14" s="353">
        <v>12495</v>
      </c>
      <c r="F14" s="353">
        <v>13353</v>
      </c>
      <c r="G14" s="353">
        <v>13430</v>
      </c>
      <c r="H14" s="191">
        <v>12923</v>
      </c>
      <c r="I14" s="191"/>
      <c r="J14" s="191"/>
      <c r="K14" s="191"/>
    </row>
    <row r="15" spans="1:11" ht="12" customHeight="1">
      <c r="A15" s="185"/>
      <c r="C15" s="19" t="s">
        <v>7</v>
      </c>
      <c r="D15" s="191">
        <v>11478</v>
      </c>
      <c r="E15" s="191">
        <v>11708</v>
      </c>
      <c r="F15" s="191">
        <v>11865</v>
      </c>
      <c r="G15" s="191">
        <v>12124</v>
      </c>
      <c r="H15" s="191">
        <v>12434</v>
      </c>
      <c r="I15" s="191"/>
      <c r="J15" s="191"/>
      <c r="K15" s="191"/>
    </row>
    <row r="16" spans="1:11" ht="12" customHeight="1">
      <c r="A16" s="185"/>
      <c r="C16" s="19" t="s">
        <v>122</v>
      </c>
      <c r="D16" s="191">
        <v>4900</v>
      </c>
      <c r="E16" s="191">
        <v>4268</v>
      </c>
      <c r="F16" s="191">
        <v>5637</v>
      </c>
      <c r="G16" s="191">
        <v>7237</v>
      </c>
      <c r="H16" s="191">
        <v>4702</v>
      </c>
      <c r="I16" s="191"/>
      <c r="J16" s="191"/>
      <c r="K16" s="191"/>
    </row>
    <row r="17" spans="1:11" ht="12" customHeight="1">
      <c r="A17" s="185"/>
      <c r="C17" s="19" t="s">
        <v>114</v>
      </c>
      <c r="D17" s="353">
        <v>9735</v>
      </c>
      <c r="E17" s="353">
        <v>10541</v>
      </c>
      <c r="F17" s="353">
        <v>10036</v>
      </c>
      <c r="G17" s="353">
        <v>10890</v>
      </c>
      <c r="H17" s="191">
        <v>9708</v>
      </c>
      <c r="I17" s="191"/>
      <c r="J17" s="191"/>
      <c r="K17" s="191"/>
    </row>
    <row r="18" spans="1:11" s="228" customFormat="1" ht="12" customHeight="1">
      <c r="A18" s="188"/>
      <c r="B18" s="276" t="s">
        <v>65</v>
      </c>
      <c r="C18" s="105"/>
      <c r="D18" s="187">
        <f>SUM(D13:D17)</f>
        <v>47625</v>
      </c>
      <c r="E18" s="187">
        <f>SUM(E13:E17)</f>
        <v>47728</v>
      </c>
      <c r="F18" s="187">
        <f>SUM(F13:F17)</f>
        <v>49413</v>
      </c>
      <c r="G18" s="187">
        <f>SUM(G13:G17)</f>
        <v>52138</v>
      </c>
      <c r="H18" s="187">
        <f>SUM(H13:H17)</f>
        <v>48030</v>
      </c>
      <c r="I18" s="187"/>
      <c r="J18" s="187"/>
      <c r="K18" s="187"/>
    </row>
    <row r="19" spans="1:11" ht="12" customHeight="1">
      <c r="A19" s="185"/>
      <c r="B19" s="276"/>
      <c r="C19" s="105"/>
      <c r="D19" s="187"/>
      <c r="E19" s="187"/>
      <c r="F19" s="187"/>
      <c r="G19" s="187"/>
      <c r="H19" s="191"/>
      <c r="I19" s="191"/>
      <c r="J19" s="191"/>
      <c r="K19" s="191"/>
    </row>
    <row r="20" spans="1:11" ht="12" customHeight="1">
      <c r="A20" s="185"/>
      <c r="B20" s="276" t="s">
        <v>66</v>
      </c>
      <c r="C20" s="105"/>
      <c r="D20" s="187">
        <v>17781</v>
      </c>
      <c r="E20" s="187">
        <v>17423</v>
      </c>
      <c r="F20" s="187">
        <v>19413</v>
      </c>
      <c r="G20" s="187">
        <v>30774</v>
      </c>
      <c r="H20" s="191">
        <v>17590</v>
      </c>
      <c r="I20" s="191"/>
      <c r="J20" s="191"/>
      <c r="K20" s="191"/>
    </row>
    <row r="21" spans="1:11" ht="12" customHeight="1">
      <c r="A21" s="185"/>
      <c r="D21" s="191"/>
      <c r="E21" s="191"/>
      <c r="F21" s="191"/>
      <c r="G21" s="191"/>
      <c r="H21" s="191"/>
      <c r="I21" s="191"/>
      <c r="J21" s="191"/>
      <c r="K21" s="191"/>
    </row>
    <row r="22" spans="1:11" s="228" customFormat="1" ht="12" customHeight="1">
      <c r="A22" s="106" t="s">
        <v>9</v>
      </c>
      <c r="B22" s="201"/>
      <c r="C22" s="90"/>
      <c r="D22" s="193">
        <f>SUM(D20,D18,D11)</f>
        <v>144832</v>
      </c>
      <c r="E22" s="193">
        <f>SUM(E11+E18+E20)</f>
        <v>142486</v>
      </c>
      <c r="F22" s="193">
        <f>SUM(F11+F18+F20)</f>
        <v>151774</v>
      </c>
      <c r="G22" s="193">
        <f>SUM(G20,G18,G11)</f>
        <v>170200</v>
      </c>
      <c r="H22" s="193">
        <f>SUM(H20,H18,H11)</f>
        <v>146510</v>
      </c>
      <c r="I22" s="193"/>
      <c r="J22" s="193"/>
      <c r="K22" s="193"/>
    </row>
    <row r="23" spans="1:11" s="228" customFormat="1" ht="12" customHeight="1">
      <c r="A23" s="188"/>
      <c r="B23" s="105"/>
      <c r="C23" s="105"/>
      <c r="D23" s="187"/>
      <c r="E23" s="187"/>
      <c r="F23" s="187"/>
      <c r="G23" s="187"/>
      <c r="H23" s="187"/>
      <c r="I23" s="187"/>
      <c r="J23" s="187"/>
      <c r="K23" s="187"/>
    </row>
    <row r="24" spans="1:11" s="228" customFormat="1" ht="12" customHeight="1">
      <c r="A24" s="106" t="s">
        <v>106</v>
      </c>
      <c r="B24" s="201"/>
      <c r="C24" s="90"/>
      <c r="D24" s="195">
        <v>-62483</v>
      </c>
      <c r="E24" s="195">
        <v>-62645</v>
      </c>
      <c r="F24" s="195">
        <v>-67500</v>
      </c>
      <c r="G24" s="195">
        <v>-83390</v>
      </c>
      <c r="H24" s="195">
        <v>-64210</v>
      </c>
      <c r="I24" s="195"/>
      <c r="J24" s="195"/>
      <c r="K24" s="195"/>
    </row>
    <row r="25" spans="1:11" s="228" customFormat="1" ht="12" customHeight="1">
      <c r="A25" s="188"/>
      <c r="B25" s="105"/>
      <c r="C25" s="105"/>
      <c r="D25" s="187"/>
      <c r="E25" s="187"/>
      <c r="F25" s="187"/>
      <c r="G25" s="187"/>
      <c r="H25" s="187"/>
      <c r="I25" s="187"/>
      <c r="J25" s="187"/>
      <c r="K25" s="187"/>
    </row>
    <row r="26" spans="1:11" s="228" customFormat="1" ht="12" customHeight="1">
      <c r="A26" s="106" t="s">
        <v>148</v>
      </c>
      <c r="B26" s="201"/>
      <c r="C26" s="90"/>
      <c r="D26" s="195">
        <f>SUM(D22:D24)</f>
        <v>82349</v>
      </c>
      <c r="E26" s="195">
        <f>SUM(E22+E24)</f>
        <v>79841</v>
      </c>
      <c r="F26" s="195">
        <f>SUM(F22+F24)</f>
        <v>84274</v>
      </c>
      <c r="G26" s="195">
        <f>SUM(G22:G24)</f>
        <v>86810</v>
      </c>
      <c r="H26" s="195">
        <f>SUM(H22:H24)</f>
        <v>82300</v>
      </c>
      <c r="I26" s="195"/>
      <c r="J26" s="195"/>
      <c r="K26" s="195"/>
    </row>
    <row r="27" spans="1:11" ht="12" customHeight="1">
      <c r="A27" s="185"/>
      <c r="B27" s="196"/>
      <c r="C27" s="26" t="s">
        <v>104</v>
      </c>
      <c r="D27" s="191">
        <v>-7218</v>
      </c>
      <c r="E27" s="191">
        <v>3</v>
      </c>
      <c r="F27" s="191">
        <v>0</v>
      </c>
      <c r="G27" s="191">
        <v>0</v>
      </c>
      <c r="H27" s="191">
        <v>-7252</v>
      </c>
      <c r="I27" s="191"/>
      <c r="J27" s="191"/>
      <c r="K27" s="191"/>
    </row>
    <row r="28" spans="1:11" ht="12" customHeight="1">
      <c r="A28" s="185"/>
      <c r="B28" s="196"/>
      <c r="C28" s="197" t="s">
        <v>107</v>
      </c>
      <c r="D28" s="192">
        <f>SUM(-20567-14308+297)</f>
        <v>-34578</v>
      </c>
      <c r="E28" s="192">
        <f>SUM(-16615-14419+722)</f>
        <v>-30312</v>
      </c>
      <c r="F28" s="192">
        <v>-30403</v>
      </c>
      <c r="G28" s="192">
        <v>-30506</v>
      </c>
      <c r="H28" s="192">
        <v>-31232</v>
      </c>
      <c r="I28" s="192"/>
      <c r="J28" s="192"/>
      <c r="K28" s="192"/>
    </row>
    <row r="29" spans="1:11" s="228" customFormat="1" ht="12" customHeight="1">
      <c r="A29" s="106" t="s">
        <v>13</v>
      </c>
      <c r="B29" s="201"/>
      <c r="C29" s="90"/>
      <c r="D29" s="195">
        <f>SUM(D26:D28)</f>
        <v>40553</v>
      </c>
      <c r="E29" s="195">
        <f>SUM(E26:E28)</f>
        <v>49532</v>
      </c>
      <c r="F29" s="195">
        <f>SUM(F26:F28)</f>
        <v>53871</v>
      </c>
      <c r="G29" s="195">
        <f>SUM(G26:G28)</f>
        <v>56304</v>
      </c>
      <c r="H29" s="195">
        <f>SUM(H26:H28)</f>
        <v>43816</v>
      </c>
      <c r="I29" s="195"/>
      <c r="J29" s="195"/>
      <c r="K29" s="195"/>
    </row>
    <row r="30" spans="1:11" s="204" customFormat="1" ht="12" customHeight="1">
      <c r="A30" s="107"/>
      <c r="C30" s="198"/>
      <c r="D30" s="187"/>
      <c r="E30" s="187"/>
      <c r="F30" s="187"/>
      <c r="G30" s="187"/>
      <c r="H30" s="187"/>
      <c r="I30" s="187"/>
      <c r="J30" s="187"/>
      <c r="K30" s="187"/>
    </row>
    <row r="31" spans="1:11" s="228" customFormat="1" ht="12" customHeight="1">
      <c r="A31" s="106" t="s">
        <v>180</v>
      </c>
      <c r="B31" s="201"/>
      <c r="C31" s="90"/>
      <c r="D31" s="195">
        <v>35215</v>
      </c>
      <c r="E31" s="195">
        <v>43803</v>
      </c>
      <c r="F31" s="195">
        <v>48270</v>
      </c>
      <c r="G31" s="195">
        <v>50506</v>
      </c>
      <c r="H31" s="195">
        <v>37995</v>
      </c>
      <c r="I31" s="195"/>
      <c r="J31" s="195"/>
      <c r="K31" s="195"/>
    </row>
    <row r="32" spans="1:11" s="204" customFormat="1" ht="12" customHeight="1">
      <c r="A32" s="107"/>
      <c r="C32" s="198"/>
      <c r="D32" s="187"/>
      <c r="E32" s="187"/>
      <c r="F32" s="187"/>
      <c r="G32" s="187"/>
      <c r="H32" s="187"/>
      <c r="I32" s="187"/>
      <c r="J32" s="187"/>
      <c r="K32" s="187"/>
    </row>
    <row r="33" spans="1:11" s="228" customFormat="1" ht="12" customHeight="1">
      <c r="A33" s="106" t="s">
        <v>236</v>
      </c>
      <c r="B33" s="106"/>
      <c r="C33" s="201"/>
      <c r="D33" s="195">
        <v>17938</v>
      </c>
      <c r="E33" s="195">
        <v>23116</v>
      </c>
      <c r="F33" s="195">
        <v>24485</v>
      </c>
      <c r="G33" s="195">
        <v>28186</v>
      </c>
      <c r="H33" s="195">
        <v>18455</v>
      </c>
      <c r="I33" s="195"/>
      <c r="J33" s="195"/>
      <c r="K33" s="195"/>
    </row>
    <row r="34" spans="1:11" ht="12" customHeight="1">
      <c r="A34" s="199"/>
      <c r="D34" s="191"/>
      <c r="E34" s="191"/>
      <c r="F34" s="191"/>
      <c r="G34" s="191"/>
      <c r="H34" s="191"/>
      <c r="I34" s="191"/>
      <c r="J34" s="191"/>
      <c r="K34" s="191"/>
    </row>
    <row r="35" spans="1:11" ht="12" customHeight="1">
      <c r="A35" s="218" t="s">
        <v>176</v>
      </c>
      <c r="B35" s="217"/>
      <c r="D35" s="191"/>
      <c r="E35" s="191"/>
      <c r="F35" s="191"/>
      <c r="G35" s="191"/>
      <c r="H35" s="191"/>
      <c r="I35" s="191"/>
      <c r="J35" s="191"/>
      <c r="K35" s="191"/>
    </row>
    <row r="36" spans="1:11" ht="12" customHeight="1">
      <c r="A36" s="199"/>
      <c r="B36" s="217"/>
      <c r="C36" s="196"/>
      <c r="D36" s="191"/>
      <c r="E36" s="191"/>
      <c r="F36" s="191"/>
      <c r="G36" s="191"/>
      <c r="H36" s="191"/>
      <c r="I36" s="191"/>
      <c r="J36" s="191"/>
      <c r="K36" s="191"/>
    </row>
    <row r="37" spans="1:11" ht="12" customHeight="1">
      <c r="A37" s="189"/>
      <c r="B37" s="196"/>
      <c r="C37" s="190" t="s">
        <v>111</v>
      </c>
      <c r="D37" s="191">
        <f>SUM(3109+794)</f>
        <v>3903</v>
      </c>
      <c r="E37" s="191">
        <f>SUM(3042+899)</f>
        <v>3941</v>
      </c>
      <c r="F37" s="191">
        <f>SUM(3180+913)</f>
        <v>4093</v>
      </c>
      <c r="G37" s="191">
        <v>4286</v>
      </c>
      <c r="H37" s="191">
        <v>4153</v>
      </c>
      <c r="I37" s="191"/>
      <c r="J37" s="191"/>
      <c r="K37" s="191"/>
    </row>
    <row r="38" spans="1:11" ht="12" customHeight="1">
      <c r="A38" s="189"/>
      <c r="B38" s="196"/>
      <c r="C38" s="190" t="s">
        <v>8</v>
      </c>
      <c r="D38" s="191">
        <f>SUM(2105+344)</f>
        <v>2449</v>
      </c>
      <c r="E38" s="191">
        <f>SUM(2178+335)</f>
        <v>2513</v>
      </c>
      <c r="F38" s="191">
        <f>SUM(2386+369)</f>
        <v>2755</v>
      </c>
      <c r="G38" s="191">
        <v>2722</v>
      </c>
      <c r="H38" s="191">
        <v>2650</v>
      </c>
      <c r="I38" s="191"/>
      <c r="J38" s="191"/>
      <c r="K38" s="191"/>
    </row>
    <row r="39" spans="1:11" ht="12" customHeight="1">
      <c r="A39" s="189"/>
      <c r="B39" s="196"/>
      <c r="C39" s="190" t="s">
        <v>122</v>
      </c>
      <c r="D39" s="191">
        <v>2055</v>
      </c>
      <c r="E39" s="191">
        <v>1902</v>
      </c>
      <c r="F39" s="191">
        <v>2389</v>
      </c>
      <c r="G39" s="191">
        <v>3202</v>
      </c>
      <c r="H39" s="191">
        <v>2348</v>
      </c>
      <c r="I39" s="191"/>
      <c r="J39" s="191"/>
      <c r="K39" s="191"/>
    </row>
    <row r="40" spans="1:11" ht="12" customHeight="1">
      <c r="A40" s="189"/>
      <c r="B40" s="196"/>
      <c r="C40" s="190" t="s">
        <v>113</v>
      </c>
      <c r="D40" s="191">
        <v>314</v>
      </c>
      <c r="E40" s="191">
        <v>264</v>
      </c>
      <c r="F40" s="191">
        <v>393</v>
      </c>
      <c r="G40" s="191">
        <v>412</v>
      </c>
      <c r="H40" s="191">
        <v>350</v>
      </c>
      <c r="I40" s="191"/>
      <c r="J40" s="191"/>
      <c r="K40" s="191"/>
    </row>
    <row r="41" spans="1:11" ht="12" customHeight="1">
      <c r="A41" s="185"/>
      <c r="B41" s="276" t="s">
        <v>64</v>
      </c>
      <c r="D41" s="187">
        <f t="shared" ref="D41" si="0">SUM(D37:D40)</f>
        <v>8721</v>
      </c>
      <c r="E41" s="187">
        <f>SUM(E37:E40)</f>
        <v>8620</v>
      </c>
      <c r="F41" s="187">
        <f>SUM(F37:F40)</f>
        <v>9630</v>
      </c>
      <c r="G41" s="187">
        <f t="shared" ref="G41:H41" si="1">SUM(G37:G40)</f>
        <v>10622</v>
      </c>
      <c r="H41" s="187">
        <f t="shared" si="1"/>
        <v>9501</v>
      </c>
      <c r="I41" s="191"/>
      <c r="J41" s="191"/>
      <c r="K41" s="191"/>
    </row>
    <row r="42" spans="1:11" ht="12" customHeight="1">
      <c r="A42" s="185"/>
      <c r="D42" s="192"/>
      <c r="E42" s="192"/>
      <c r="F42" s="192"/>
      <c r="G42" s="192"/>
      <c r="H42" s="192"/>
      <c r="I42" s="192"/>
      <c r="J42" s="192"/>
      <c r="K42" s="192"/>
    </row>
    <row r="43" spans="1:11" ht="12" customHeight="1">
      <c r="A43" s="185"/>
      <c r="C43" s="19" t="s">
        <v>161</v>
      </c>
      <c r="D43" s="191">
        <v>1183</v>
      </c>
      <c r="E43" s="191">
        <v>1202</v>
      </c>
      <c r="F43" s="191">
        <v>1422</v>
      </c>
      <c r="G43" s="191">
        <v>1258</v>
      </c>
      <c r="H43" s="191">
        <v>1229</v>
      </c>
      <c r="I43" s="191"/>
      <c r="J43" s="191"/>
      <c r="K43" s="191"/>
    </row>
    <row r="44" spans="1:11" ht="12" customHeight="1">
      <c r="A44" s="185"/>
      <c r="C44" s="19" t="s">
        <v>162</v>
      </c>
      <c r="D44" s="353">
        <v>1168</v>
      </c>
      <c r="E44" s="353">
        <v>1490</v>
      </c>
      <c r="F44" s="353">
        <v>1251</v>
      </c>
      <c r="G44" s="353">
        <v>1286</v>
      </c>
      <c r="H44" s="191">
        <v>1274</v>
      </c>
      <c r="I44" s="191"/>
      <c r="J44" s="191"/>
      <c r="K44" s="191"/>
    </row>
    <row r="45" spans="1:11" ht="12" customHeight="1">
      <c r="A45" s="185"/>
      <c r="C45" s="19" t="s">
        <v>7</v>
      </c>
      <c r="D45" s="191">
        <v>1234</v>
      </c>
      <c r="E45" s="191">
        <v>1289</v>
      </c>
      <c r="F45" s="191">
        <v>1302</v>
      </c>
      <c r="G45" s="191">
        <v>1355</v>
      </c>
      <c r="H45" s="191">
        <v>1363</v>
      </c>
      <c r="I45" s="191"/>
      <c r="J45" s="191"/>
      <c r="K45" s="191"/>
    </row>
    <row r="46" spans="1:11" ht="12" customHeight="1">
      <c r="A46" s="185"/>
      <c r="C46" s="19" t="s">
        <v>122</v>
      </c>
      <c r="D46" s="191">
        <v>78</v>
      </c>
      <c r="E46" s="191">
        <v>68</v>
      </c>
      <c r="F46" s="191">
        <v>77</v>
      </c>
      <c r="G46" s="191">
        <v>91</v>
      </c>
      <c r="H46" s="191">
        <v>54</v>
      </c>
      <c r="I46" s="191"/>
      <c r="J46" s="191"/>
      <c r="K46" s="191"/>
    </row>
    <row r="47" spans="1:11" ht="12" customHeight="1">
      <c r="A47" s="185"/>
      <c r="C47" s="19" t="s">
        <v>114</v>
      </c>
      <c r="D47" s="353">
        <v>1592</v>
      </c>
      <c r="E47" s="353">
        <v>1329</v>
      </c>
      <c r="F47" s="353">
        <v>1650</v>
      </c>
      <c r="G47" s="353">
        <v>1796</v>
      </c>
      <c r="H47" s="191">
        <v>1878</v>
      </c>
      <c r="I47" s="191"/>
      <c r="J47" s="191"/>
      <c r="K47" s="191"/>
    </row>
    <row r="48" spans="1:11" ht="12" customHeight="1">
      <c r="A48" s="185"/>
      <c r="B48" s="276" t="s">
        <v>65</v>
      </c>
      <c r="D48" s="187">
        <f>SUM(D43:D47)</f>
        <v>5255</v>
      </c>
      <c r="E48" s="187">
        <f>SUM(E43:E47)</f>
        <v>5378</v>
      </c>
      <c r="F48" s="187">
        <f>SUM(F43:F47)</f>
        <v>5702</v>
      </c>
      <c r="G48" s="187">
        <f>SUM(G43:G47)</f>
        <v>5786</v>
      </c>
      <c r="H48" s="187">
        <f>SUM(H43:H47)</f>
        <v>5798</v>
      </c>
      <c r="I48" s="187"/>
      <c r="J48" s="187"/>
      <c r="K48" s="187"/>
    </row>
    <row r="49" spans="1:11" ht="12" customHeight="1">
      <c r="A49" s="185"/>
      <c r="B49" s="196"/>
      <c r="D49" s="191"/>
      <c r="E49" s="191"/>
      <c r="F49" s="191"/>
      <c r="G49" s="191"/>
      <c r="H49" s="191"/>
      <c r="I49" s="191"/>
      <c r="J49" s="191"/>
      <c r="K49" s="191"/>
    </row>
    <row r="50" spans="1:11" ht="12" customHeight="1">
      <c r="A50" s="185"/>
      <c r="B50" s="276" t="s">
        <v>66</v>
      </c>
      <c r="D50" s="187">
        <v>574</v>
      </c>
      <c r="E50" s="187">
        <v>707</v>
      </c>
      <c r="F50" s="187">
        <v>548</v>
      </c>
      <c r="G50" s="187">
        <v>2246</v>
      </c>
      <c r="H50" s="187">
        <v>506</v>
      </c>
      <c r="I50" s="187"/>
      <c r="J50" s="187"/>
      <c r="K50" s="187"/>
    </row>
    <row r="51" spans="1:11" ht="12" customHeight="1">
      <c r="A51" s="200"/>
      <c r="B51" s="217"/>
      <c r="C51" s="196"/>
      <c r="D51" s="191"/>
      <c r="E51" s="191"/>
      <c r="F51" s="191"/>
      <c r="G51" s="191"/>
      <c r="H51" s="191"/>
      <c r="I51" s="191"/>
      <c r="J51" s="191"/>
      <c r="K51" s="191"/>
    </row>
    <row r="52" spans="1:11" s="228" customFormat="1" ht="12" customHeight="1">
      <c r="A52" s="106" t="s">
        <v>9</v>
      </c>
      <c r="B52" s="201"/>
      <c r="C52" s="90"/>
      <c r="D52" s="195">
        <f>SUM(D41+D48+D50)</f>
        <v>14550</v>
      </c>
      <c r="E52" s="195">
        <f>SUM(E41+E48+E50)</f>
        <v>14705</v>
      </c>
      <c r="F52" s="195">
        <f>SUM(F41+F48+F50)</f>
        <v>15880</v>
      </c>
      <c r="G52" s="195">
        <f>SUM(G41+G48+G50)</f>
        <v>18654</v>
      </c>
      <c r="H52" s="195">
        <f>SUM(H41+H48+H50)</f>
        <v>15805</v>
      </c>
      <c r="I52" s="195"/>
      <c r="J52" s="195"/>
      <c r="K52" s="195"/>
    </row>
    <row r="53" spans="1:11" s="228" customFormat="1" ht="12" customHeight="1">
      <c r="A53" s="188"/>
      <c r="B53" s="105"/>
      <c r="C53" s="105"/>
      <c r="D53" s="187"/>
      <c r="E53" s="187"/>
      <c r="F53" s="187"/>
      <c r="G53" s="187"/>
      <c r="H53" s="187"/>
      <c r="I53" s="187"/>
      <c r="J53" s="187"/>
      <c r="K53" s="187"/>
    </row>
    <row r="54" spans="1:11" s="228" customFormat="1" ht="12" customHeight="1">
      <c r="A54" s="106" t="s">
        <v>106</v>
      </c>
      <c r="B54" s="201"/>
      <c r="C54" s="90"/>
      <c r="D54" s="195">
        <v>-4652</v>
      </c>
      <c r="E54" s="195">
        <v>-4452</v>
      </c>
      <c r="F54" s="195">
        <v>-4954</v>
      </c>
      <c r="G54" s="195">
        <v>-7596</v>
      </c>
      <c r="H54" s="195">
        <v>-5004</v>
      </c>
      <c r="I54" s="195"/>
      <c r="J54" s="195"/>
      <c r="K54" s="195"/>
    </row>
    <row r="55" spans="1:11" s="228" customFormat="1" ht="12" customHeight="1">
      <c r="A55" s="188"/>
      <c r="B55" s="105"/>
      <c r="C55" s="105"/>
      <c r="D55" s="187"/>
      <c r="E55" s="187"/>
      <c r="F55" s="187"/>
      <c r="G55" s="187"/>
      <c r="H55" s="187"/>
      <c r="I55" s="187"/>
      <c r="J55" s="187"/>
      <c r="K55" s="187"/>
    </row>
    <row r="56" spans="1:11" s="228" customFormat="1" ht="12" customHeight="1">
      <c r="A56" s="106" t="s">
        <v>148</v>
      </c>
      <c r="B56" s="201"/>
      <c r="C56" s="90"/>
      <c r="D56" s="195">
        <f>SUM(D52:D54)</f>
        <v>9898</v>
      </c>
      <c r="E56" s="195">
        <f>SUM(E52+E54)</f>
        <v>10253</v>
      </c>
      <c r="F56" s="195">
        <f>SUM(F52+F54)</f>
        <v>10926</v>
      </c>
      <c r="G56" s="195">
        <f>SUM(G52:G54)</f>
        <v>11058</v>
      </c>
      <c r="H56" s="195">
        <f>SUM(H52:H54)</f>
        <v>10801</v>
      </c>
      <c r="I56" s="195"/>
      <c r="J56" s="195"/>
      <c r="K56" s="195"/>
    </row>
    <row r="57" spans="1:11" ht="12" customHeight="1">
      <c r="A57" s="199"/>
      <c r="B57" s="196"/>
      <c r="C57" s="202" t="s">
        <v>107</v>
      </c>
      <c r="D57" s="192">
        <f>SUM(-1602-2478+36)</f>
        <v>-4044</v>
      </c>
      <c r="E57" s="192">
        <f>SUM(-1310-2389+41)</f>
        <v>-3658</v>
      </c>
      <c r="F57" s="192">
        <f>SUM(26-1474-2616)</f>
        <v>-4064</v>
      </c>
      <c r="G57" s="192">
        <v>-4780</v>
      </c>
      <c r="H57" s="192">
        <v>-3854</v>
      </c>
      <c r="I57" s="192"/>
      <c r="J57" s="192"/>
      <c r="K57" s="192"/>
    </row>
    <row r="58" spans="1:11" s="228" customFormat="1" ht="12" customHeight="1">
      <c r="A58" s="106" t="s">
        <v>13</v>
      </c>
      <c r="B58" s="201"/>
      <c r="C58" s="90"/>
      <c r="D58" s="203">
        <f>SUM(D56:D57)</f>
        <v>5854</v>
      </c>
      <c r="E58" s="203">
        <f>SUM(E56:E57)</f>
        <v>6595</v>
      </c>
      <c r="F58" s="203">
        <f>SUM(F56:F57)</f>
        <v>6862</v>
      </c>
      <c r="G58" s="203">
        <f>SUM(G56:G57)</f>
        <v>6278</v>
      </c>
      <c r="H58" s="203">
        <f>SUM(H56:H57)</f>
        <v>6947</v>
      </c>
      <c r="I58" s="203"/>
      <c r="J58" s="203"/>
      <c r="K58" s="203"/>
    </row>
    <row r="59" spans="1:11" s="204" customFormat="1" ht="12" customHeight="1">
      <c r="A59" s="107"/>
      <c r="C59" s="198"/>
      <c r="D59" s="205"/>
      <c r="E59" s="205"/>
      <c r="F59" s="205"/>
      <c r="G59" s="205"/>
      <c r="H59" s="205"/>
      <c r="I59" s="205"/>
      <c r="J59" s="205"/>
      <c r="K59" s="205"/>
    </row>
    <row r="60" spans="1:11" s="228" customFormat="1" ht="12" customHeight="1">
      <c r="A60" s="106" t="s">
        <v>180</v>
      </c>
      <c r="B60" s="201"/>
      <c r="C60" s="90"/>
      <c r="D60" s="203">
        <v>5644</v>
      </c>
      <c r="E60" s="203">
        <v>6384</v>
      </c>
      <c r="F60" s="203">
        <v>6675</v>
      </c>
      <c r="G60" s="203">
        <v>6095</v>
      </c>
      <c r="H60" s="203">
        <v>6725</v>
      </c>
      <c r="I60" s="203"/>
      <c r="J60" s="203"/>
      <c r="K60" s="203"/>
    </row>
    <row r="61" spans="1:11" s="204" customFormat="1" ht="12" customHeight="1">
      <c r="A61" s="107"/>
      <c r="C61" s="198"/>
      <c r="D61" s="205"/>
      <c r="E61" s="205"/>
      <c r="F61" s="205"/>
      <c r="G61" s="205"/>
      <c r="H61" s="205"/>
      <c r="I61" s="205"/>
      <c r="J61" s="205"/>
      <c r="K61" s="205"/>
    </row>
    <row r="62" spans="1:11" s="228" customFormat="1" ht="12" customHeight="1">
      <c r="A62" s="106" t="s">
        <v>236</v>
      </c>
      <c r="B62" s="106"/>
      <c r="C62" s="201"/>
      <c r="D62" s="195">
        <v>3489</v>
      </c>
      <c r="E62" s="195">
        <v>3990</v>
      </c>
      <c r="F62" s="195">
        <v>1971</v>
      </c>
      <c r="G62" s="195">
        <v>2874</v>
      </c>
      <c r="H62" s="195">
        <v>1598</v>
      </c>
      <c r="I62" s="195"/>
      <c r="J62" s="195"/>
      <c r="K62" s="195"/>
    </row>
    <row r="63" spans="1:11" ht="12" customHeight="1">
      <c r="A63" s="206"/>
      <c r="B63" s="207"/>
      <c r="C63" s="208"/>
      <c r="D63" s="219"/>
      <c r="E63" s="219"/>
      <c r="F63" s="219"/>
      <c r="G63" s="219"/>
      <c r="H63" s="219"/>
      <c r="I63" s="219"/>
      <c r="J63" s="219"/>
      <c r="K63" s="219"/>
    </row>
    <row r="64" spans="1:11" ht="12" customHeight="1">
      <c r="A64" s="220" t="s">
        <v>157</v>
      </c>
      <c r="C64" s="190"/>
      <c r="D64" s="209"/>
      <c r="E64" s="209"/>
      <c r="F64" s="209"/>
      <c r="G64" s="209"/>
      <c r="H64" s="209"/>
      <c r="I64" s="209"/>
      <c r="J64" s="209"/>
      <c r="K64" s="209"/>
    </row>
    <row r="65" spans="1:11" ht="12" customHeight="1" thickBot="1">
      <c r="A65" s="221" t="s">
        <v>158</v>
      </c>
      <c r="B65" s="222"/>
      <c r="C65" s="222"/>
      <c r="D65" s="223">
        <v>5.52</v>
      </c>
      <c r="E65" s="223">
        <v>5.62</v>
      </c>
      <c r="F65" s="223">
        <v>5.72</v>
      </c>
      <c r="G65" s="223">
        <v>5.9</v>
      </c>
      <c r="H65" s="223">
        <v>5.86</v>
      </c>
      <c r="I65" s="223"/>
      <c r="J65" s="223"/>
      <c r="K65" s="223"/>
    </row>
    <row r="66" spans="1:11" ht="12" customHeight="1">
      <c r="A66" s="210"/>
      <c r="B66" s="212"/>
      <c r="C66" s="210"/>
      <c r="D66" s="211"/>
      <c r="E66" s="210"/>
      <c r="F66" s="210"/>
      <c r="G66" s="210"/>
    </row>
    <row r="67" spans="1:11" ht="12" customHeight="1">
      <c r="A67" s="352" t="s">
        <v>254</v>
      </c>
      <c r="B67" s="212"/>
      <c r="C67" s="210"/>
      <c r="D67" s="211"/>
      <c r="E67" s="210"/>
      <c r="F67" s="210"/>
      <c r="G67" s="210"/>
    </row>
    <row r="68" spans="1:11" ht="12" customHeight="1">
      <c r="A68" s="207"/>
      <c r="B68" s="207"/>
      <c r="C68" s="210"/>
      <c r="D68" s="211"/>
      <c r="E68" s="210"/>
      <c r="F68" s="210"/>
      <c r="G68" s="210"/>
    </row>
    <row r="69" spans="1:11" ht="12" customHeight="1">
      <c r="A69" s="207"/>
      <c r="B69" s="212"/>
      <c r="C69" s="207"/>
      <c r="D69" s="211"/>
      <c r="E69" s="207"/>
      <c r="F69" s="207"/>
      <c r="G69" s="207"/>
    </row>
    <row r="70" spans="1:11" ht="12" customHeight="1">
      <c r="A70" s="207"/>
      <c r="B70" s="207"/>
      <c r="C70" s="207"/>
      <c r="D70" s="211"/>
      <c r="E70" s="207"/>
      <c r="F70" s="207"/>
      <c r="G70" s="207"/>
    </row>
    <row r="71" spans="1:11" ht="12" customHeight="1">
      <c r="A71" s="207"/>
      <c r="B71" s="207"/>
      <c r="C71" s="207"/>
      <c r="D71" s="211"/>
      <c r="E71" s="207"/>
      <c r="F71" s="207"/>
      <c r="G71" s="207"/>
    </row>
    <row r="72" spans="1:11" ht="12" customHeight="1">
      <c r="A72" s="207"/>
      <c r="B72" s="207"/>
      <c r="C72" s="207"/>
      <c r="D72" s="211"/>
      <c r="E72" s="207"/>
      <c r="F72" s="207"/>
      <c r="G72" s="207"/>
    </row>
    <row r="73" spans="1:11" ht="12" customHeight="1">
      <c r="A73" s="207"/>
      <c r="B73" s="207"/>
      <c r="C73" s="207"/>
      <c r="D73" s="211"/>
      <c r="E73" s="207"/>
      <c r="F73" s="207"/>
      <c r="G73" s="207"/>
    </row>
    <row r="74" spans="1:11" ht="12" customHeight="1">
      <c r="A74" s="207"/>
      <c r="B74" s="207"/>
      <c r="C74" s="207"/>
      <c r="D74" s="211"/>
      <c r="E74" s="207"/>
      <c r="F74" s="207"/>
      <c r="G74" s="207"/>
    </row>
    <row r="75" spans="1:11" ht="12" customHeight="1">
      <c r="A75" s="207"/>
      <c r="B75" s="212"/>
      <c r="C75" s="207"/>
      <c r="D75" s="211"/>
      <c r="E75" s="207"/>
      <c r="F75" s="207"/>
      <c r="G75" s="207"/>
    </row>
    <row r="76" spans="1:11" ht="12" customHeight="1">
      <c r="A76" s="207"/>
      <c r="B76" s="212"/>
      <c r="C76" s="207"/>
      <c r="D76" s="211"/>
      <c r="E76" s="207"/>
      <c r="F76" s="207"/>
      <c r="G76" s="207"/>
    </row>
    <row r="77" spans="1:11" ht="12" customHeight="1">
      <c r="A77" s="207"/>
      <c r="B77" s="212"/>
      <c r="C77" s="207"/>
      <c r="D77" s="211"/>
      <c r="E77" s="207"/>
      <c r="F77" s="207"/>
      <c r="G77" s="207"/>
    </row>
    <row r="78" spans="1:11" ht="12" customHeight="1">
      <c r="A78" s="212"/>
      <c r="B78" s="208"/>
      <c r="C78" s="212"/>
      <c r="D78" s="211"/>
      <c r="E78" s="212"/>
      <c r="F78" s="212"/>
      <c r="G78" s="212"/>
    </row>
    <row r="79" spans="1:11" ht="12" customHeight="1">
      <c r="A79" s="207"/>
      <c r="B79" s="212"/>
      <c r="C79" s="207"/>
      <c r="D79" s="211"/>
      <c r="E79" s="207"/>
      <c r="F79" s="207"/>
      <c r="G79" s="207"/>
    </row>
    <row r="80" spans="1:11" ht="12" customHeight="1">
      <c r="A80" s="207"/>
      <c r="B80" s="207"/>
      <c r="C80" s="207"/>
      <c r="D80" s="211"/>
      <c r="E80" s="207"/>
      <c r="F80" s="207"/>
      <c r="G80" s="207"/>
    </row>
    <row r="81" spans="1:7" ht="12" customHeight="1">
      <c r="A81" s="207"/>
      <c r="B81" s="212"/>
      <c r="C81" s="207"/>
      <c r="D81" s="211"/>
      <c r="E81" s="207"/>
      <c r="F81" s="207"/>
      <c r="G81" s="207"/>
    </row>
    <row r="82" spans="1:7" ht="12" customHeight="1">
      <c r="A82" s="207"/>
      <c r="B82" s="207"/>
      <c r="C82" s="207"/>
      <c r="D82" s="211"/>
      <c r="E82" s="207"/>
      <c r="F82" s="207"/>
      <c r="G82" s="207"/>
    </row>
    <row r="83" spans="1:7" ht="12" customHeight="1">
      <c r="A83" s="207"/>
      <c r="B83" s="212"/>
      <c r="C83" s="207"/>
      <c r="D83" s="211"/>
      <c r="E83" s="207"/>
      <c r="F83" s="207"/>
      <c r="G83" s="207"/>
    </row>
    <row r="84" spans="1:7" ht="12" customHeight="1">
      <c r="A84" s="208"/>
      <c r="B84" s="212"/>
      <c r="C84" s="213"/>
      <c r="D84" s="211"/>
      <c r="E84" s="213"/>
      <c r="F84" s="213"/>
      <c r="G84" s="213"/>
    </row>
    <row r="85" spans="1:7" ht="12" customHeight="1">
      <c r="A85" s="207"/>
      <c r="B85" s="212"/>
      <c r="C85" s="207"/>
      <c r="D85" s="211"/>
      <c r="E85" s="207"/>
      <c r="F85" s="207"/>
      <c r="G85" s="207"/>
    </row>
    <row r="86" spans="1:7" ht="12" customHeight="1">
      <c r="A86" s="207"/>
      <c r="B86" s="212"/>
      <c r="C86" s="207"/>
      <c r="D86" s="211"/>
      <c r="E86" s="207"/>
      <c r="F86" s="207"/>
      <c r="G86" s="207"/>
    </row>
    <row r="87" spans="1:7" ht="12" customHeight="1">
      <c r="A87" s="207"/>
      <c r="B87" s="212"/>
      <c r="C87" s="207"/>
      <c r="D87" s="224"/>
      <c r="E87" s="207"/>
      <c r="F87" s="207"/>
      <c r="G87" s="207"/>
    </row>
    <row r="88" spans="1:7" ht="12" customHeight="1">
      <c r="A88" s="225"/>
      <c r="B88" s="207"/>
      <c r="C88" s="210"/>
      <c r="D88" s="214"/>
      <c r="E88" s="210"/>
      <c r="F88" s="210"/>
      <c r="G88" s="210"/>
    </row>
    <row r="89" spans="1:7" ht="12" customHeight="1">
      <c r="A89" s="208"/>
      <c r="B89" s="207"/>
      <c r="C89" s="210"/>
      <c r="D89" s="226"/>
      <c r="E89" s="210"/>
      <c r="F89" s="210"/>
      <c r="G89" s="210"/>
    </row>
    <row r="90" spans="1:7" ht="12" customHeight="1">
      <c r="A90" s="208"/>
      <c r="B90" s="207"/>
      <c r="C90" s="207"/>
      <c r="D90" s="226"/>
      <c r="E90" s="207"/>
      <c r="F90" s="207"/>
      <c r="G90" s="207"/>
    </row>
    <row r="91" spans="1:7" s="196" customFormat="1" ht="15.75" customHeight="1">
      <c r="A91" s="215"/>
      <c r="B91" s="215"/>
      <c r="C91" s="215"/>
      <c r="D91" s="212"/>
      <c r="E91" s="215"/>
      <c r="F91" s="215"/>
      <c r="G91" s="215"/>
    </row>
    <row r="92" spans="1:7" s="196" customFormat="1" ht="27" customHeight="1">
      <c r="A92" s="372"/>
      <c r="B92" s="372"/>
      <c r="C92" s="372"/>
      <c r="D92" s="212"/>
      <c r="E92" s="216"/>
      <c r="F92" s="216"/>
      <c r="G92" s="216"/>
    </row>
    <row r="93" spans="1:7" s="196" customFormat="1">
      <c r="A93" s="190"/>
      <c r="B93" s="217"/>
      <c r="C93" s="19"/>
      <c r="E93" s="19"/>
      <c r="F93" s="19"/>
      <c r="G93" s="19"/>
    </row>
    <row r="94" spans="1:7">
      <c r="A94" s="190"/>
      <c r="C94" s="190"/>
      <c r="E94" s="190"/>
      <c r="F94" s="190"/>
      <c r="G94" s="190"/>
    </row>
    <row r="95" spans="1:7">
      <c r="A95" s="217"/>
      <c r="C95" s="190"/>
      <c r="E95" s="190"/>
      <c r="F95" s="190"/>
      <c r="G95" s="190"/>
    </row>
  </sheetData>
  <mergeCells count="3">
    <mergeCell ref="A92:C92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23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3" sqref="F3"/>
    </sheetView>
  </sheetViews>
  <sheetFormatPr defaultColWidth="9.140625" defaultRowHeight="14.1" customHeight="1"/>
  <cols>
    <col min="1" max="1" width="44.7109375" style="130" customWidth="1"/>
    <col min="2" max="3" width="12.7109375" style="2" customWidth="1"/>
    <col min="4" max="4" width="12.28515625" style="2" customWidth="1"/>
    <col min="5" max="7" width="12.7109375" style="2" customWidth="1"/>
    <col min="8" max="8" width="12.28515625" style="2" customWidth="1"/>
    <col min="9" max="9" width="12.7109375" style="2" customWidth="1"/>
    <col min="10" max="16384" width="9.140625" style="2"/>
  </cols>
  <sheetData>
    <row r="1" spans="1:9" s="17" customFormat="1" ht="14.1" customHeight="1">
      <c r="A1" s="373" t="s">
        <v>171</v>
      </c>
      <c r="B1" s="371">
        <v>2020</v>
      </c>
      <c r="C1" s="366"/>
      <c r="D1" s="366"/>
      <c r="E1" s="367"/>
      <c r="F1" s="371">
        <v>2021</v>
      </c>
      <c r="G1" s="366"/>
      <c r="H1" s="366"/>
      <c r="I1" s="367"/>
    </row>
    <row r="2" spans="1:9" s="17" customFormat="1" ht="14.1" customHeight="1" thickBot="1">
      <c r="A2" s="374"/>
      <c r="B2" s="368"/>
      <c r="C2" s="369"/>
      <c r="D2" s="369"/>
      <c r="E2" s="370"/>
      <c r="F2" s="368"/>
      <c r="G2" s="369"/>
      <c r="H2" s="369"/>
      <c r="I2" s="370"/>
    </row>
    <row r="3" spans="1:9" s="17" customFormat="1" ht="14.1" customHeight="1" thickBot="1">
      <c r="A3" s="234"/>
      <c r="B3" s="270" t="s">
        <v>99</v>
      </c>
      <c r="C3" s="67" t="s">
        <v>100</v>
      </c>
      <c r="D3" s="67" t="s">
        <v>101</v>
      </c>
      <c r="E3" s="270" t="s">
        <v>102</v>
      </c>
      <c r="F3" s="270" t="s">
        <v>99</v>
      </c>
      <c r="G3" s="67" t="s">
        <v>100</v>
      </c>
      <c r="H3" s="67" t="s">
        <v>101</v>
      </c>
      <c r="I3" s="270" t="s">
        <v>102</v>
      </c>
    </row>
    <row r="4" spans="1:9" ht="14.1" customHeight="1">
      <c r="B4" s="235"/>
      <c r="C4" s="235"/>
      <c r="D4" s="235"/>
      <c r="E4" s="235"/>
      <c r="F4" s="235"/>
      <c r="G4" s="235"/>
      <c r="H4" s="235"/>
      <c r="I4" s="235"/>
    </row>
    <row r="5" spans="1:9" s="17" customFormat="1" ht="14.1" customHeight="1">
      <c r="A5" s="236" t="s">
        <v>146</v>
      </c>
      <c r="B5" s="237"/>
      <c r="C5" s="237"/>
      <c r="D5" s="237"/>
      <c r="E5" s="237"/>
      <c r="F5" s="237"/>
      <c r="G5" s="237"/>
      <c r="H5" s="237"/>
      <c r="I5" s="237"/>
    </row>
    <row r="6" spans="1:9" s="17" customFormat="1" ht="4.5" customHeight="1">
      <c r="A6" s="181"/>
      <c r="B6" s="271"/>
      <c r="C6" s="271"/>
      <c r="D6" s="271"/>
      <c r="E6" s="271"/>
      <c r="F6" s="271"/>
      <c r="G6" s="271"/>
      <c r="H6" s="271"/>
      <c r="I6" s="271"/>
    </row>
    <row r="7" spans="1:9" s="17" customFormat="1" ht="14.1" customHeight="1">
      <c r="A7" s="238" t="s">
        <v>81</v>
      </c>
      <c r="B7" s="272"/>
      <c r="C7" s="272"/>
      <c r="D7" s="272"/>
      <c r="E7" s="272"/>
      <c r="F7" s="272"/>
      <c r="G7" s="272"/>
      <c r="H7" s="272"/>
      <c r="I7" s="272"/>
    </row>
    <row r="8" spans="1:9" ht="14.1" customHeight="1">
      <c r="B8" s="239"/>
      <c r="C8" s="239"/>
      <c r="D8" s="239"/>
      <c r="E8" s="239"/>
      <c r="F8" s="239"/>
      <c r="G8" s="239"/>
      <c r="H8" s="239"/>
      <c r="I8" s="239"/>
    </row>
    <row r="9" spans="1:9" ht="14.1" customHeight="1">
      <c r="A9" s="130" t="s">
        <v>207</v>
      </c>
      <c r="B9" s="243">
        <v>0.44800000000000001</v>
      </c>
      <c r="C9" s="243">
        <v>0.44500000000000001</v>
      </c>
      <c r="D9" s="243">
        <v>0.43985363991320697</v>
      </c>
      <c r="E9" s="243">
        <v>0.44388499824767402</v>
      </c>
      <c r="F9" s="243" t="s">
        <v>183</v>
      </c>
      <c r="G9" s="243"/>
      <c r="H9" s="243"/>
      <c r="I9" s="243"/>
    </row>
    <row r="10" spans="1:9" ht="14.1" customHeight="1">
      <c r="A10" s="130" t="s">
        <v>208</v>
      </c>
      <c r="B10" s="243">
        <v>0.43280000000000002</v>
      </c>
      <c r="C10" s="243">
        <v>0.43190000000000001</v>
      </c>
      <c r="D10" s="243">
        <v>0.41014214103467833</v>
      </c>
      <c r="E10" s="243">
        <v>0.40792913574873102</v>
      </c>
      <c r="F10" s="243" t="s">
        <v>183</v>
      </c>
      <c r="G10" s="243"/>
      <c r="H10" s="243"/>
      <c r="I10" s="243"/>
    </row>
    <row r="11" spans="1:9" ht="14.1" customHeight="1">
      <c r="A11" s="130" t="s">
        <v>179</v>
      </c>
      <c r="B11" s="255">
        <v>5378483</v>
      </c>
      <c r="C11" s="255">
        <v>5398060</v>
      </c>
      <c r="D11" s="255">
        <v>5425433</v>
      </c>
      <c r="E11" s="255">
        <v>5427445</v>
      </c>
      <c r="F11" s="255">
        <v>5456138</v>
      </c>
      <c r="G11" s="255"/>
      <c r="H11" s="255"/>
      <c r="I11" s="255"/>
    </row>
    <row r="12" spans="1:9" ht="14.1" customHeight="1">
      <c r="A12" s="241" t="s">
        <v>84</v>
      </c>
      <c r="B12" s="354">
        <v>3368221</v>
      </c>
      <c r="C12" s="354">
        <v>3385199</v>
      </c>
      <c r="D12" s="354">
        <v>3425323</v>
      </c>
      <c r="E12" s="354">
        <v>3468397</v>
      </c>
      <c r="F12" s="242">
        <v>3482521</v>
      </c>
      <c r="G12" s="242"/>
      <c r="H12" s="242"/>
      <c r="I12" s="242"/>
    </row>
    <row r="13" spans="1:9" ht="14.1" customHeight="1">
      <c r="A13" s="241" t="s">
        <v>85</v>
      </c>
      <c r="B13" s="242">
        <v>1620705</v>
      </c>
      <c r="C13" s="242">
        <v>1602268</v>
      </c>
      <c r="D13" s="242">
        <f>SUM(1928932-353061)</f>
        <v>1575871</v>
      </c>
      <c r="E13" s="242">
        <v>1529144</v>
      </c>
      <c r="F13" s="242">
        <v>1498898</v>
      </c>
      <c r="G13" s="242"/>
      <c r="H13" s="242"/>
      <c r="I13" s="242"/>
    </row>
    <row r="14" spans="1:9" ht="14.1" customHeight="1">
      <c r="A14" s="241" t="s">
        <v>178</v>
      </c>
      <c r="B14" s="354">
        <v>389557</v>
      </c>
      <c r="C14" s="354">
        <v>410593</v>
      </c>
      <c r="D14" s="354">
        <v>424239</v>
      </c>
      <c r="E14" s="354">
        <v>429904</v>
      </c>
      <c r="F14" s="242">
        <v>474719</v>
      </c>
      <c r="G14" s="242"/>
      <c r="H14" s="242"/>
      <c r="I14" s="242"/>
    </row>
    <row r="15" spans="1:9" ht="14.1" customHeight="1">
      <c r="A15" s="130" t="s">
        <v>89</v>
      </c>
      <c r="B15" s="242">
        <v>243.2</v>
      </c>
      <c r="C15" s="242">
        <v>254</v>
      </c>
      <c r="D15" s="242">
        <v>241.3</v>
      </c>
      <c r="E15" s="242">
        <v>246</v>
      </c>
      <c r="F15" s="242">
        <v>280.68956716096181</v>
      </c>
      <c r="G15" s="242"/>
      <c r="H15" s="242"/>
      <c r="I15" s="242"/>
    </row>
    <row r="16" spans="1:9" ht="14.1" customHeight="1">
      <c r="A16" s="130" t="s">
        <v>83</v>
      </c>
      <c r="B16" s="242">
        <v>3540</v>
      </c>
      <c r="C16" s="242">
        <v>3494</v>
      </c>
      <c r="D16" s="242">
        <v>3634</v>
      </c>
      <c r="E16" s="242">
        <v>3592</v>
      </c>
      <c r="F16" s="242">
        <v>3604.443915816209</v>
      </c>
      <c r="G16" s="242"/>
      <c r="H16" s="242"/>
      <c r="I16" s="242"/>
    </row>
    <row r="17" spans="1:9" ht="14.1" customHeight="1">
      <c r="A17" s="244" t="s">
        <v>84</v>
      </c>
      <c r="B17" s="354">
        <v>5110.425615877326</v>
      </c>
      <c r="C17" s="354">
        <v>5043.3503112273202</v>
      </c>
      <c r="D17" s="354">
        <v>5140.2827402254234</v>
      </c>
      <c r="E17" s="354">
        <v>5078.8546442501638</v>
      </c>
      <c r="F17" s="242">
        <v>4922.7489450658795</v>
      </c>
      <c r="G17" s="242"/>
      <c r="H17" s="242"/>
      <c r="I17" s="242"/>
    </row>
    <row r="18" spans="1:9" ht="14.1" customHeight="1">
      <c r="A18" s="244" t="s">
        <v>85</v>
      </c>
      <c r="B18" s="242">
        <v>1014</v>
      </c>
      <c r="C18" s="242">
        <v>984</v>
      </c>
      <c r="D18" s="242">
        <v>1239</v>
      </c>
      <c r="E18" s="242">
        <v>1154</v>
      </c>
      <c r="F18" s="242">
        <v>1102.0550609115487</v>
      </c>
      <c r="G18" s="242"/>
      <c r="H18" s="242"/>
      <c r="I18" s="242"/>
    </row>
    <row r="19" spans="1:9" ht="14.1" customHeight="1">
      <c r="A19" s="244" t="s">
        <v>178</v>
      </c>
      <c r="B19" s="354">
        <v>535.64197869275597</v>
      </c>
      <c r="C19" s="354">
        <v>516.989100826205</v>
      </c>
      <c r="D19" s="354">
        <v>501.27909783023233</v>
      </c>
      <c r="E19" s="354">
        <v>485.08074646545373</v>
      </c>
      <c r="F19" s="242">
        <v>471.26945122374264</v>
      </c>
      <c r="G19" s="242"/>
      <c r="H19" s="242"/>
      <c r="I19" s="242"/>
    </row>
    <row r="20" spans="1:9" ht="14.1" customHeight="1">
      <c r="A20" s="130" t="s">
        <v>86</v>
      </c>
      <c r="B20" s="239">
        <v>0.13300000000000001</v>
      </c>
      <c r="C20" s="239">
        <v>0.11700000000000001</v>
      </c>
      <c r="D20" s="239">
        <v>0.125</v>
      </c>
      <c r="E20" s="239">
        <v>0.15</v>
      </c>
      <c r="F20" s="239">
        <v>0.13114238034772946</v>
      </c>
      <c r="G20" s="239"/>
      <c r="H20" s="239"/>
      <c r="I20" s="239"/>
    </row>
    <row r="21" spans="1:9" ht="14.1" customHeight="1">
      <c r="A21" s="244" t="s">
        <v>84</v>
      </c>
      <c r="B21" s="355">
        <v>8.2105282301878538E-2</v>
      </c>
      <c r="C21" s="355">
        <v>6.2137992801895539E-2</v>
      </c>
      <c r="D21" s="355">
        <v>6.1983303621150294E-2</v>
      </c>
      <c r="E21" s="355">
        <v>6.3823884526885005E-2</v>
      </c>
      <c r="F21" s="239">
        <v>7.1010045805261379E-2</v>
      </c>
      <c r="G21" s="239"/>
      <c r="H21" s="239"/>
      <c r="I21" s="239"/>
    </row>
    <row r="22" spans="1:9" ht="14.1" customHeight="1">
      <c r="A22" s="244" t="s">
        <v>85</v>
      </c>
      <c r="B22" s="355">
        <v>0.21898842502613849</v>
      </c>
      <c r="C22" s="355">
        <v>0.20949232343123486</v>
      </c>
      <c r="D22" s="355">
        <v>0.23099785167696882</v>
      </c>
      <c r="E22" s="355">
        <v>0.29874743603815901</v>
      </c>
      <c r="F22" s="239">
        <v>0.23797751996739089</v>
      </c>
      <c r="G22" s="239"/>
      <c r="H22" s="239"/>
      <c r="I22" s="239"/>
    </row>
    <row r="23" spans="1:9" ht="14.1" customHeight="1">
      <c r="A23" s="256" t="s">
        <v>87</v>
      </c>
      <c r="B23" s="239">
        <v>0.47589999999999999</v>
      </c>
      <c r="C23" s="239">
        <v>0.47239999999999999</v>
      </c>
      <c r="D23" s="239">
        <v>0.49540000000000001</v>
      </c>
      <c r="E23" s="239">
        <v>0.49630000000000002</v>
      </c>
      <c r="F23" s="239">
        <v>0.51421848027552242</v>
      </c>
      <c r="G23" s="239"/>
      <c r="H23" s="239"/>
      <c r="I23" s="239"/>
    </row>
    <row r="24" spans="1:9" ht="14.1" customHeight="1">
      <c r="A24" s="257" t="s">
        <v>109</v>
      </c>
      <c r="B24" s="258">
        <v>3165301</v>
      </c>
      <c r="C24" s="258">
        <v>3180747</v>
      </c>
      <c r="D24" s="258">
        <v>3223273</v>
      </c>
      <c r="E24" s="258">
        <v>3295935</v>
      </c>
      <c r="F24" s="258">
        <v>3436727</v>
      </c>
      <c r="G24" s="258"/>
      <c r="H24" s="258"/>
      <c r="I24" s="258"/>
    </row>
    <row r="25" spans="1:9" ht="14.1" customHeight="1">
      <c r="B25" s="235"/>
      <c r="C25" s="235"/>
      <c r="D25" s="235"/>
      <c r="E25" s="235"/>
      <c r="F25" s="235"/>
      <c r="G25" s="235"/>
      <c r="H25" s="235"/>
      <c r="I25" s="235"/>
    </row>
    <row r="26" spans="1:9" s="17" customFormat="1" ht="14.1" customHeight="1">
      <c r="A26" s="238" t="s">
        <v>67</v>
      </c>
      <c r="B26" s="273"/>
      <c r="C26" s="273"/>
      <c r="D26" s="273"/>
      <c r="E26" s="273"/>
      <c r="F26" s="273"/>
      <c r="G26" s="273"/>
      <c r="H26" s="273"/>
      <c r="I26" s="273"/>
    </row>
    <row r="27" spans="1:9" s="17" customFormat="1" ht="14.1" customHeight="1">
      <c r="A27" s="181"/>
      <c r="B27" s="271"/>
      <c r="C27" s="271"/>
      <c r="D27" s="271"/>
      <c r="E27" s="271"/>
      <c r="F27" s="271"/>
      <c r="G27" s="271"/>
      <c r="H27" s="271"/>
      <c r="I27" s="271"/>
    </row>
    <row r="28" spans="1:9" s="17" customFormat="1" ht="14.1" customHeight="1">
      <c r="A28" s="236" t="s">
        <v>88</v>
      </c>
      <c r="B28" s="271"/>
      <c r="C28" s="271"/>
      <c r="D28" s="271"/>
      <c r="E28" s="271"/>
      <c r="F28" s="271"/>
      <c r="G28" s="271"/>
      <c r="H28" s="271"/>
      <c r="I28" s="271"/>
    </row>
    <row r="29" spans="1:9" ht="14.1" customHeight="1">
      <c r="A29" s="259" t="s">
        <v>187</v>
      </c>
      <c r="B29" s="242">
        <v>1357903</v>
      </c>
      <c r="C29" s="242">
        <v>1346440</v>
      </c>
      <c r="D29" s="242">
        <v>1343427</v>
      </c>
      <c r="E29" s="242">
        <v>1339116</v>
      </c>
      <c r="F29" s="242">
        <v>1334441</v>
      </c>
      <c r="G29" s="242"/>
      <c r="H29" s="242"/>
      <c r="I29" s="242"/>
    </row>
    <row r="30" spans="1:9" ht="14.1" customHeight="1">
      <c r="A30" s="256" t="s">
        <v>108</v>
      </c>
      <c r="B30" s="242">
        <v>146</v>
      </c>
      <c r="C30" s="242">
        <v>161</v>
      </c>
      <c r="D30" s="242">
        <v>134</v>
      </c>
      <c r="E30" s="242">
        <v>155</v>
      </c>
      <c r="F30" s="242">
        <v>154.5445153857886</v>
      </c>
      <c r="G30" s="242"/>
      <c r="H30" s="242"/>
      <c r="I30" s="242"/>
    </row>
    <row r="31" spans="1:9" ht="14.1" customHeight="1">
      <c r="A31" s="256" t="s">
        <v>138</v>
      </c>
      <c r="B31" s="242">
        <v>2152</v>
      </c>
      <c r="C31" s="242">
        <v>2145</v>
      </c>
      <c r="D31" s="242">
        <v>2109</v>
      </c>
      <c r="E31" s="242">
        <v>2100</v>
      </c>
      <c r="F31" s="242">
        <v>2057.8400191842957</v>
      </c>
      <c r="G31" s="242"/>
      <c r="H31" s="242"/>
      <c r="I31" s="242"/>
    </row>
    <row r="32" spans="1:9" ht="14.1" customHeight="1">
      <c r="B32" s="239"/>
      <c r="C32" s="239"/>
      <c r="D32" s="239"/>
      <c r="E32" s="239"/>
      <c r="F32" s="239"/>
      <c r="G32" s="239"/>
      <c r="H32" s="239"/>
      <c r="I32" s="239"/>
    </row>
    <row r="33" spans="1:9" s="17" customFormat="1" ht="14.1" customHeight="1">
      <c r="A33" s="236" t="s">
        <v>68</v>
      </c>
      <c r="B33" s="240"/>
      <c r="C33" s="240"/>
      <c r="D33" s="240"/>
      <c r="E33" s="240"/>
      <c r="F33" s="240"/>
      <c r="G33" s="240"/>
      <c r="H33" s="240"/>
      <c r="I33" s="240"/>
    </row>
    <row r="34" spans="1:9" ht="14.1" customHeight="1">
      <c r="A34" s="130" t="s">
        <v>188</v>
      </c>
      <c r="B34" s="239">
        <v>0.39989999999999998</v>
      </c>
      <c r="C34" s="239">
        <v>0.40200000000000002</v>
      </c>
      <c r="D34" s="239">
        <v>0.40699999999999997</v>
      </c>
      <c r="E34" s="239">
        <v>0.41199999999999998</v>
      </c>
      <c r="F34" s="243" t="s">
        <v>183</v>
      </c>
      <c r="G34" s="239"/>
      <c r="H34" s="239"/>
      <c r="I34" s="239"/>
    </row>
    <row r="35" spans="1:9" ht="14.1" customHeight="1">
      <c r="A35" s="241" t="s">
        <v>69</v>
      </c>
      <c r="B35" s="356">
        <v>493305</v>
      </c>
      <c r="C35" s="356">
        <v>482723</v>
      </c>
      <c r="D35" s="356">
        <v>467657</v>
      </c>
      <c r="E35" s="356">
        <v>454399</v>
      </c>
      <c r="F35" s="245">
        <v>439138</v>
      </c>
      <c r="G35" s="245"/>
      <c r="H35" s="245"/>
      <c r="I35" s="245"/>
    </row>
    <row r="36" spans="1:9" ht="14.1" customHeight="1">
      <c r="A36" s="241" t="s">
        <v>70</v>
      </c>
      <c r="B36" s="245">
        <v>432321</v>
      </c>
      <c r="C36" s="245">
        <v>436758</v>
      </c>
      <c r="D36" s="245">
        <v>445231</v>
      </c>
      <c r="E36" s="245">
        <v>451048</v>
      </c>
      <c r="F36" s="245">
        <v>455630</v>
      </c>
      <c r="G36" s="245"/>
      <c r="H36" s="245"/>
      <c r="I36" s="245"/>
    </row>
    <row r="37" spans="1:9" ht="14.1" customHeight="1">
      <c r="A37" s="241" t="s">
        <v>71</v>
      </c>
      <c r="B37" s="245">
        <v>327869</v>
      </c>
      <c r="C37" s="245">
        <v>349012</v>
      </c>
      <c r="D37" s="245">
        <v>383680</v>
      </c>
      <c r="E37" s="245">
        <v>415663</v>
      </c>
      <c r="F37" s="245">
        <v>447424</v>
      </c>
      <c r="G37" s="245"/>
      <c r="H37" s="245"/>
      <c r="I37" s="245"/>
    </row>
    <row r="38" spans="1:9" ht="14.1" customHeight="1">
      <c r="A38" s="256" t="s">
        <v>72</v>
      </c>
      <c r="B38" s="356">
        <v>1253495</v>
      </c>
      <c r="C38" s="356">
        <v>1268493</v>
      </c>
      <c r="D38" s="356">
        <v>1296568</v>
      </c>
      <c r="E38" s="356">
        <v>1321110</v>
      </c>
      <c r="F38" s="245">
        <v>1342192</v>
      </c>
      <c r="G38" s="245"/>
      <c r="H38" s="245"/>
      <c r="I38" s="245"/>
    </row>
    <row r="39" spans="1:9" ht="14.1" customHeight="1">
      <c r="A39" s="256" t="s">
        <v>73</v>
      </c>
      <c r="B39" s="356">
        <v>3418.9423102390106</v>
      </c>
      <c r="C39" s="356">
        <v>3443.5701027309501</v>
      </c>
      <c r="D39" s="356">
        <v>3455.6833166950491</v>
      </c>
      <c r="E39" s="356">
        <v>3412.954229654219</v>
      </c>
      <c r="F39" s="245">
        <v>3227.9632973953617</v>
      </c>
      <c r="G39" s="245"/>
      <c r="H39" s="245"/>
      <c r="I39" s="245"/>
    </row>
    <row r="40" spans="1:9" ht="14.1" customHeight="1">
      <c r="A40" s="256" t="s">
        <v>74</v>
      </c>
      <c r="B40" s="356">
        <v>21858</v>
      </c>
      <c r="C40" s="356">
        <v>21161</v>
      </c>
      <c r="D40" s="356">
        <v>21279</v>
      </c>
      <c r="E40" s="356">
        <v>21917</v>
      </c>
      <c r="F40" s="245">
        <v>23457</v>
      </c>
      <c r="G40" s="245"/>
      <c r="H40" s="245"/>
      <c r="I40" s="245"/>
    </row>
    <row r="41" spans="1:9" ht="14.1" customHeight="1">
      <c r="B41" s="239"/>
      <c r="C41" s="239"/>
      <c r="D41" s="239"/>
      <c r="E41" s="239"/>
      <c r="F41" s="239"/>
      <c r="G41" s="239"/>
      <c r="H41" s="239"/>
      <c r="I41" s="239"/>
    </row>
    <row r="42" spans="1:9" s="17" customFormat="1" ht="14.1" customHeight="1">
      <c r="A42" s="236" t="s">
        <v>75</v>
      </c>
      <c r="B42" s="240"/>
      <c r="C42" s="240"/>
      <c r="D42" s="240"/>
      <c r="E42" s="240"/>
      <c r="F42" s="240"/>
      <c r="G42" s="240"/>
      <c r="H42" s="240"/>
      <c r="I42" s="240"/>
    </row>
    <row r="43" spans="1:9" ht="14.1" customHeight="1">
      <c r="A43" s="130" t="s">
        <v>189</v>
      </c>
      <c r="B43" s="243">
        <v>0.3281</v>
      </c>
      <c r="C43" s="243">
        <v>0.33100000000000002</v>
      </c>
      <c r="D43" s="243">
        <v>0.33700000000000002</v>
      </c>
      <c r="E43" s="243">
        <v>0.34499999999999997</v>
      </c>
      <c r="F43" s="243" t="s">
        <v>183</v>
      </c>
      <c r="G43" s="243"/>
      <c r="H43" s="243"/>
      <c r="I43" s="243"/>
    </row>
    <row r="44" spans="1:9" ht="14.1" customHeight="1">
      <c r="A44" s="241" t="s">
        <v>76</v>
      </c>
      <c r="B44" s="242">
        <v>103081</v>
      </c>
      <c r="C44" s="242">
        <v>103643</v>
      </c>
      <c r="D44" s="242">
        <v>103795</v>
      </c>
      <c r="E44" s="242">
        <v>100574</v>
      </c>
      <c r="F44" s="242">
        <v>99299</v>
      </c>
      <c r="G44" s="242"/>
      <c r="H44" s="242"/>
      <c r="I44" s="242"/>
    </row>
    <row r="45" spans="1:9" ht="14.1" customHeight="1">
      <c r="A45" s="241" t="s">
        <v>77</v>
      </c>
      <c r="B45" s="242">
        <v>231912</v>
      </c>
      <c r="C45" s="242">
        <v>225856</v>
      </c>
      <c r="D45" s="242">
        <v>218122</v>
      </c>
      <c r="E45" s="242">
        <v>212004</v>
      </c>
      <c r="F45" s="242">
        <v>204277</v>
      </c>
      <c r="G45" s="242"/>
      <c r="H45" s="242"/>
      <c r="I45" s="242"/>
    </row>
    <row r="46" spans="1:9" ht="14.1" customHeight="1">
      <c r="A46" s="241" t="s">
        <v>78</v>
      </c>
      <c r="B46" s="242">
        <v>844401</v>
      </c>
      <c r="C46" s="242">
        <v>861794</v>
      </c>
      <c r="D46" s="242">
        <v>893564</v>
      </c>
      <c r="E46" s="242">
        <v>925684</v>
      </c>
      <c r="F46" s="242">
        <v>952585</v>
      </c>
      <c r="G46" s="242"/>
      <c r="H46" s="242"/>
      <c r="I46" s="242"/>
    </row>
    <row r="47" spans="1:9" ht="14.1" customHeight="1">
      <c r="A47" s="256" t="s">
        <v>79</v>
      </c>
      <c r="B47" s="242">
        <v>1179394</v>
      </c>
      <c r="C47" s="242">
        <v>1191293</v>
      </c>
      <c r="D47" s="242">
        <f>SUM(D44:D46)</f>
        <v>1215481</v>
      </c>
      <c r="E47" s="242">
        <f>SUM(E44:E46)</f>
        <v>1238262</v>
      </c>
      <c r="F47" s="242">
        <v>1256161</v>
      </c>
      <c r="G47" s="242"/>
      <c r="H47" s="242"/>
      <c r="I47" s="242"/>
    </row>
    <row r="48" spans="1:9" ht="14.1" customHeight="1">
      <c r="A48" s="130" t="s">
        <v>80</v>
      </c>
      <c r="B48" s="242">
        <v>3274</v>
      </c>
      <c r="C48" s="242">
        <v>3292</v>
      </c>
      <c r="D48" s="242">
        <v>3288</v>
      </c>
      <c r="E48" s="242">
        <v>3296</v>
      </c>
      <c r="F48" s="242">
        <v>3323.4950443212906</v>
      </c>
      <c r="G48" s="242"/>
      <c r="H48" s="242"/>
      <c r="I48" s="242"/>
    </row>
    <row r="49" spans="1:9" ht="14.1" customHeight="1">
      <c r="B49" s="239"/>
      <c r="C49" s="239"/>
      <c r="D49" s="239"/>
      <c r="E49" s="239"/>
      <c r="F49" s="239"/>
      <c r="G49" s="239"/>
      <c r="H49" s="239"/>
      <c r="I49" s="239"/>
    </row>
    <row r="50" spans="1:9" s="17" customFormat="1" ht="14.1" customHeight="1">
      <c r="A50" s="236" t="s">
        <v>176</v>
      </c>
      <c r="B50" s="240"/>
      <c r="C50" s="240"/>
      <c r="D50" s="240"/>
      <c r="E50" s="240"/>
      <c r="F50" s="240"/>
      <c r="G50" s="240"/>
      <c r="H50" s="240"/>
      <c r="I50" s="240"/>
    </row>
    <row r="51" spans="1:9" s="17" customFormat="1" ht="3.75" customHeight="1">
      <c r="A51" s="181"/>
      <c r="B51" s="240"/>
      <c r="C51" s="240"/>
      <c r="D51" s="240"/>
      <c r="E51" s="240"/>
      <c r="F51" s="240"/>
      <c r="G51" s="240"/>
      <c r="H51" s="240"/>
      <c r="I51" s="240"/>
    </row>
    <row r="52" spans="1:9" s="17" customFormat="1" ht="14.1" customHeight="1">
      <c r="A52" s="238" t="s">
        <v>81</v>
      </c>
      <c r="B52" s="272"/>
      <c r="C52" s="272"/>
      <c r="D52" s="272"/>
      <c r="E52" s="272"/>
      <c r="F52" s="272"/>
      <c r="G52" s="272"/>
      <c r="H52" s="272"/>
      <c r="I52" s="272"/>
    </row>
    <row r="53" spans="1:9" ht="14.1" customHeight="1">
      <c r="B53" s="239"/>
      <c r="C53" s="239"/>
      <c r="D53" s="239"/>
      <c r="E53" s="239"/>
      <c r="F53" s="239"/>
      <c r="G53" s="239"/>
      <c r="H53" s="239"/>
      <c r="I53" s="239"/>
    </row>
    <row r="54" spans="1:9" ht="14.1" customHeight="1">
      <c r="A54" s="130" t="s">
        <v>190</v>
      </c>
      <c r="B54" s="355">
        <v>1.048</v>
      </c>
      <c r="C54" s="355">
        <v>0.99</v>
      </c>
      <c r="D54" s="355">
        <v>1.0189999999999999</v>
      </c>
      <c r="E54" s="355">
        <v>1.046</v>
      </c>
      <c r="F54" s="239">
        <v>1.048</v>
      </c>
      <c r="G54" s="239"/>
      <c r="H54" s="239"/>
      <c r="I54" s="239"/>
    </row>
    <row r="55" spans="1:9" ht="14.1" customHeight="1">
      <c r="A55" s="130" t="s">
        <v>191</v>
      </c>
      <c r="B55" s="355">
        <v>0.47499999999999998</v>
      </c>
      <c r="C55" s="355">
        <v>0.46400000000000002</v>
      </c>
      <c r="D55" s="355">
        <v>0.46600000000000003</v>
      </c>
      <c r="E55" s="355">
        <v>0.47799999999999998</v>
      </c>
      <c r="F55" s="239">
        <v>0.47899999999999998</v>
      </c>
      <c r="G55" s="239"/>
      <c r="H55" s="239"/>
      <c r="I55" s="239"/>
    </row>
    <row r="56" spans="1:9" ht="14.1" customHeight="1">
      <c r="A56" s="130" t="s">
        <v>179</v>
      </c>
      <c r="B56" s="242">
        <v>1195810</v>
      </c>
      <c r="C56" s="242">
        <v>1158806</v>
      </c>
      <c r="D56" s="242">
        <v>1152443</v>
      </c>
      <c r="E56" s="242">
        <v>1104714</v>
      </c>
      <c r="F56" s="242">
        <v>1089287</v>
      </c>
      <c r="G56" s="242"/>
      <c r="H56" s="242"/>
      <c r="I56" s="242"/>
    </row>
    <row r="57" spans="1:9" ht="14.1" customHeight="1">
      <c r="A57" s="246" t="s">
        <v>82</v>
      </c>
      <c r="B57" s="239">
        <v>0.41799999999999998</v>
      </c>
      <c r="C57" s="239">
        <v>0.433</v>
      </c>
      <c r="D57" s="239">
        <v>0.44</v>
      </c>
      <c r="E57" s="239">
        <v>0.46700000000000003</v>
      </c>
      <c r="F57" s="239">
        <v>0.47299999999999998</v>
      </c>
      <c r="G57" s="239"/>
      <c r="H57" s="239"/>
      <c r="I57" s="239"/>
    </row>
    <row r="58" spans="1:9" ht="14.1" customHeight="1">
      <c r="A58" s="130" t="s">
        <v>89</v>
      </c>
      <c r="B58" s="260">
        <v>224</v>
      </c>
      <c r="C58" s="260">
        <v>249</v>
      </c>
      <c r="D58" s="260">
        <v>264</v>
      </c>
      <c r="E58" s="260">
        <v>284</v>
      </c>
      <c r="F58" s="260">
        <v>277</v>
      </c>
      <c r="G58" s="260"/>
      <c r="H58" s="260"/>
      <c r="I58" s="260"/>
    </row>
    <row r="59" spans="1:9" ht="14.1" customHeight="1">
      <c r="A59" s="130" t="s">
        <v>83</v>
      </c>
      <c r="B59" s="242">
        <v>1748.7945541929032</v>
      </c>
      <c r="C59" s="242">
        <v>1824.6799999999998</v>
      </c>
      <c r="D59" s="242">
        <v>1968</v>
      </c>
      <c r="E59" s="242">
        <v>2112</v>
      </c>
      <c r="F59" s="242">
        <v>2057</v>
      </c>
      <c r="G59" s="242"/>
      <c r="H59" s="242"/>
      <c r="I59" s="242"/>
    </row>
    <row r="60" spans="1:9" ht="14.1" customHeight="1">
      <c r="B60" s="239"/>
      <c r="C60" s="239"/>
      <c r="D60" s="239"/>
      <c r="E60" s="239"/>
      <c r="F60" s="239"/>
      <c r="G60" s="239"/>
      <c r="H60" s="239"/>
      <c r="I60" s="239"/>
    </row>
    <row r="61" spans="1:9" s="17" customFormat="1" ht="14.1" customHeight="1">
      <c r="A61" s="238" t="s">
        <v>67</v>
      </c>
      <c r="B61" s="272"/>
      <c r="C61" s="272"/>
      <c r="D61" s="272"/>
      <c r="E61" s="272"/>
      <c r="F61" s="272"/>
      <c r="G61" s="272"/>
      <c r="H61" s="272"/>
      <c r="I61" s="272"/>
    </row>
    <row r="62" spans="1:9" ht="14.1" customHeight="1">
      <c r="B62" s="239"/>
      <c r="C62" s="239"/>
      <c r="D62" s="239"/>
      <c r="E62" s="239"/>
      <c r="F62" s="239"/>
      <c r="G62" s="239"/>
      <c r="H62" s="239"/>
      <c r="I62" s="239"/>
    </row>
    <row r="63" spans="1:9" s="17" customFormat="1" ht="14.1" customHeight="1">
      <c r="A63" s="236" t="s">
        <v>88</v>
      </c>
      <c r="B63" s="240"/>
      <c r="C63" s="240"/>
      <c r="D63" s="240"/>
      <c r="E63" s="240"/>
      <c r="F63" s="240"/>
      <c r="G63" s="240"/>
      <c r="H63" s="240"/>
      <c r="I63" s="240"/>
    </row>
    <row r="64" spans="1:9" ht="14.1" customHeight="1">
      <c r="A64" s="130" t="s">
        <v>90</v>
      </c>
      <c r="B64" s="239">
        <v>0.108</v>
      </c>
      <c r="C64" s="239">
        <v>0.108</v>
      </c>
      <c r="D64" s="239">
        <v>0.109</v>
      </c>
      <c r="E64" s="239">
        <v>0.11</v>
      </c>
      <c r="F64" s="239">
        <v>0.111</v>
      </c>
      <c r="G64" s="239"/>
      <c r="H64" s="239"/>
      <c r="I64" s="239"/>
    </row>
    <row r="65" spans="1:9" ht="14.1" customHeight="1">
      <c r="A65" s="261" t="s">
        <v>187</v>
      </c>
      <c r="B65" s="245">
        <v>216157</v>
      </c>
      <c r="C65" s="245">
        <v>216023</v>
      </c>
      <c r="D65" s="245">
        <v>218257</v>
      </c>
      <c r="E65" s="245">
        <v>221017</v>
      </c>
      <c r="F65" s="245">
        <v>221958</v>
      </c>
      <c r="G65" s="245"/>
      <c r="H65" s="245"/>
      <c r="I65" s="245"/>
    </row>
    <row r="66" spans="1:9" ht="14.1" customHeight="1">
      <c r="A66" s="262" t="s">
        <v>139</v>
      </c>
      <c r="B66" s="245">
        <v>28071</v>
      </c>
      <c r="C66" s="245">
        <v>29364</v>
      </c>
      <c r="D66" s="245">
        <v>26983</v>
      </c>
      <c r="E66" s="245">
        <v>29394</v>
      </c>
      <c r="F66" s="245">
        <v>27663</v>
      </c>
      <c r="G66" s="245"/>
      <c r="H66" s="245"/>
      <c r="I66" s="245"/>
    </row>
    <row r="67" spans="1:9" ht="14.1" customHeight="1">
      <c r="A67" s="263"/>
      <c r="B67" s="239"/>
      <c r="C67" s="239"/>
      <c r="D67" s="239"/>
      <c r="E67" s="239"/>
      <c r="F67" s="239"/>
      <c r="G67" s="239"/>
      <c r="H67" s="239"/>
      <c r="I67" s="239"/>
    </row>
    <row r="68" spans="1:9" s="17" customFormat="1" ht="14.1" customHeight="1">
      <c r="A68" s="236" t="s">
        <v>91</v>
      </c>
      <c r="B68" s="240"/>
      <c r="C68" s="240"/>
      <c r="D68" s="240"/>
      <c r="E68" s="240"/>
      <c r="F68" s="240"/>
      <c r="G68" s="240"/>
      <c r="H68" s="240"/>
      <c r="I68" s="240"/>
    </row>
    <row r="69" spans="1:9" ht="14.1" customHeight="1">
      <c r="A69" s="241" t="s">
        <v>169</v>
      </c>
      <c r="B69" s="245">
        <v>189689</v>
      </c>
      <c r="C69" s="245">
        <v>191061</v>
      </c>
      <c r="D69" s="245">
        <v>194488</v>
      </c>
      <c r="E69" s="245">
        <v>198501</v>
      </c>
      <c r="F69" s="245">
        <v>200457</v>
      </c>
      <c r="G69" s="245"/>
      <c r="H69" s="245"/>
      <c r="I69" s="245"/>
    </row>
    <row r="70" spans="1:9" ht="14.1" customHeight="1">
      <c r="A70" s="241" t="s">
        <v>170</v>
      </c>
      <c r="B70" s="245">
        <v>15827</v>
      </c>
      <c r="C70" s="245">
        <v>15576</v>
      </c>
      <c r="D70" s="245">
        <v>15318</v>
      </c>
      <c r="E70" s="245">
        <v>15266</v>
      </c>
      <c r="F70" s="245">
        <v>15370</v>
      </c>
      <c r="G70" s="245"/>
      <c r="H70" s="245"/>
      <c r="I70" s="245"/>
    </row>
    <row r="71" spans="1:9" ht="14.1" customHeight="1">
      <c r="A71" s="130" t="s">
        <v>147</v>
      </c>
      <c r="B71" s="245">
        <v>205516</v>
      </c>
      <c r="C71" s="245">
        <v>206637</v>
      </c>
      <c r="D71" s="245">
        <v>209806</v>
      </c>
      <c r="E71" s="245">
        <v>213767</v>
      </c>
      <c r="F71" s="245">
        <v>215827</v>
      </c>
      <c r="G71" s="245"/>
      <c r="H71" s="245"/>
      <c r="I71" s="245"/>
    </row>
    <row r="72" spans="1:9" ht="14.1" customHeight="1">
      <c r="A72" s="264" t="s">
        <v>92</v>
      </c>
      <c r="B72" s="265">
        <v>137368</v>
      </c>
      <c r="C72" s="265">
        <v>138034</v>
      </c>
      <c r="D72" s="265">
        <v>140137</v>
      </c>
      <c r="E72" s="265">
        <v>142495</v>
      </c>
      <c r="F72" s="265">
        <v>143328</v>
      </c>
      <c r="G72" s="265"/>
      <c r="H72" s="265"/>
      <c r="I72" s="265"/>
    </row>
    <row r="73" spans="1:9" ht="14.1" customHeight="1">
      <c r="A73" s="266"/>
    </row>
    <row r="74" spans="1:9" ht="14.1" customHeight="1">
      <c r="A74" s="130" t="s">
        <v>184</v>
      </c>
    </row>
    <row r="75" spans="1:9" ht="14.1" customHeight="1">
      <c r="A75" s="130" t="s">
        <v>185</v>
      </c>
    </row>
    <row r="76" spans="1:9" ht="14.1" customHeight="1">
      <c r="A76" s="130" t="s">
        <v>186</v>
      </c>
      <c r="C76" s="104"/>
      <c r="G76" s="104"/>
    </row>
    <row r="77" spans="1:9" ht="14.1" customHeight="1">
      <c r="A77" s="247"/>
    </row>
    <row r="78" spans="1:9" ht="14.1" customHeight="1">
      <c r="A78" s="352" t="s">
        <v>254</v>
      </c>
    </row>
    <row r="79" spans="1:9" ht="14.1" customHeight="1">
      <c r="A79" s="248"/>
    </row>
    <row r="80" spans="1:9" ht="14.1" customHeight="1">
      <c r="A80" s="248"/>
    </row>
    <row r="81" spans="1:1" ht="14.1" customHeight="1">
      <c r="A81" s="248"/>
    </row>
    <row r="82" spans="1:1" ht="14.1" customHeight="1">
      <c r="A82" s="267"/>
    </row>
    <row r="83" spans="1:1" ht="14.1" customHeight="1">
      <c r="A83" s="249"/>
    </row>
    <row r="84" spans="1:1" ht="14.1" customHeight="1">
      <c r="A84" s="248"/>
    </row>
    <row r="85" spans="1:1" ht="14.1" customHeight="1">
      <c r="A85" s="268"/>
    </row>
    <row r="86" spans="1:1" ht="14.1" customHeight="1">
      <c r="A86" s="268"/>
    </row>
    <row r="87" spans="1:1" ht="14.1" customHeight="1">
      <c r="A87" s="269"/>
    </row>
    <row r="88" spans="1:1" ht="14.1" customHeight="1">
      <c r="A88" s="250"/>
    </row>
    <row r="89" spans="1:1" ht="14.1" customHeight="1">
      <c r="A89" s="248"/>
    </row>
    <row r="90" spans="1:1" ht="14.1" customHeight="1">
      <c r="A90" s="248"/>
    </row>
    <row r="91" spans="1:1" ht="14.1" customHeight="1">
      <c r="A91" s="248"/>
    </row>
    <row r="92" spans="1:1" ht="14.1" customHeight="1">
      <c r="A92" s="248"/>
    </row>
    <row r="93" spans="1:1" ht="14.1" customHeight="1">
      <c r="A93" s="248"/>
    </row>
    <row r="94" spans="1:1" ht="14.1" customHeight="1">
      <c r="A94" s="248"/>
    </row>
    <row r="95" spans="1:1" ht="14.1" customHeight="1">
      <c r="A95" s="248"/>
    </row>
    <row r="96" spans="1:1" ht="14.1" customHeight="1">
      <c r="A96" s="248"/>
    </row>
    <row r="97" spans="1:1" ht="14.1" customHeight="1">
      <c r="A97" s="248"/>
    </row>
    <row r="98" spans="1:1" ht="14.1" customHeight="1">
      <c r="A98" s="248"/>
    </row>
    <row r="99" spans="1:1" ht="14.1" customHeight="1">
      <c r="A99" s="248"/>
    </row>
    <row r="100" spans="1:1" ht="14.1" customHeight="1">
      <c r="A100" s="248"/>
    </row>
    <row r="101" spans="1:1" ht="14.1" customHeight="1">
      <c r="A101" s="248"/>
    </row>
    <row r="102" spans="1:1" ht="14.1" customHeight="1">
      <c r="A102" s="248"/>
    </row>
    <row r="103" spans="1:1" ht="14.1" customHeight="1">
      <c r="A103" s="248"/>
    </row>
    <row r="118" spans="1:1" ht="14.1" customHeight="1">
      <c r="A118" s="251"/>
    </row>
    <row r="119" spans="1:1" ht="14.1" customHeight="1">
      <c r="A119" s="252"/>
    </row>
    <row r="120" spans="1:1" ht="14.1" customHeight="1">
      <c r="A120" s="252"/>
    </row>
    <row r="121" spans="1:1" ht="14.1" customHeight="1">
      <c r="A121" s="253"/>
    </row>
    <row r="122" spans="1:1" ht="14.1" customHeight="1">
      <c r="A122" s="254"/>
    </row>
    <row r="123" spans="1:1" ht="14.1" customHeight="1">
      <c r="A123" s="254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5" orientation="portrait" r:id="rId1"/>
  <rowBreaks count="1" manualBreakCount="1">
    <brk id="49" max="12" man="1"/>
  </rowBreaks>
  <ignoredErrors>
    <ignoredError sqref="D47:E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F17" sqref="F17"/>
    </sheetView>
  </sheetViews>
  <sheetFormatPr defaultColWidth="8.7109375" defaultRowHeight="12.75"/>
  <cols>
    <col min="1" max="16384" width="8.7109375" style="35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BA48"/>
  <sheetViews>
    <sheetView workbookViewId="0">
      <selection activeCell="H3" sqref="H3"/>
    </sheetView>
  </sheetViews>
  <sheetFormatPr defaultRowHeight="12.75"/>
  <cols>
    <col min="1" max="1" width="4.85546875" customWidth="1"/>
    <col min="2" max="2" width="8.140625" customWidth="1"/>
    <col min="3" max="3" width="10.42578125" customWidth="1"/>
    <col min="12" max="53" width="8.7109375" style="317"/>
  </cols>
  <sheetData>
    <row r="1" spans="1:12" ht="12.95" customHeight="1">
      <c r="A1" s="61" t="s">
        <v>0</v>
      </c>
      <c r="B1" s="62"/>
      <c r="C1" s="63"/>
      <c r="D1" s="358">
        <v>2020</v>
      </c>
      <c r="E1" s="359"/>
      <c r="F1" s="359"/>
      <c r="G1" s="360"/>
      <c r="H1" s="358">
        <v>2021</v>
      </c>
      <c r="I1" s="359"/>
      <c r="J1" s="359"/>
      <c r="K1" s="360"/>
    </row>
    <row r="2" spans="1:12" ht="13.5" thickBot="1">
      <c r="A2" s="3"/>
      <c r="B2" s="64"/>
      <c r="C2" s="65"/>
      <c r="D2" s="361"/>
      <c r="E2" s="362"/>
      <c r="F2" s="362"/>
      <c r="G2" s="363"/>
      <c r="H2" s="361"/>
      <c r="I2" s="362"/>
      <c r="J2" s="362"/>
      <c r="K2" s="363"/>
    </row>
    <row r="3" spans="1:12" ht="13.5" thickBot="1">
      <c r="A3" s="3" t="s">
        <v>5</v>
      </c>
      <c r="B3" s="64"/>
      <c r="C3" s="64"/>
      <c r="D3" s="67" t="s">
        <v>99</v>
      </c>
      <c r="E3" s="67" t="s">
        <v>100</v>
      </c>
      <c r="F3" s="67" t="s">
        <v>101</v>
      </c>
      <c r="G3" s="67" t="s">
        <v>102</v>
      </c>
      <c r="H3" s="67" t="s">
        <v>99</v>
      </c>
      <c r="I3" s="67" t="s">
        <v>100</v>
      </c>
      <c r="J3" s="67" t="s">
        <v>101</v>
      </c>
      <c r="K3" s="67" t="s">
        <v>102</v>
      </c>
      <c r="L3" s="323"/>
    </row>
    <row r="4" spans="1:12">
      <c r="A4" s="319" t="s">
        <v>13</v>
      </c>
      <c r="B4" s="320"/>
      <c r="C4" s="313"/>
      <c r="D4" s="193">
        <v>46401</v>
      </c>
      <c r="E4" s="193">
        <v>56127</v>
      </c>
      <c r="F4" s="193">
        <v>60737</v>
      </c>
      <c r="G4" s="194">
        <v>62617</v>
      </c>
      <c r="H4" s="193">
        <v>50194</v>
      </c>
      <c r="I4" s="193"/>
      <c r="J4" s="193"/>
      <c r="K4" s="194"/>
      <c r="L4" s="323"/>
    </row>
    <row r="5" spans="1:12" ht="5.45" customHeight="1">
      <c r="A5" s="314"/>
      <c r="B5" s="315"/>
      <c r="C5" s="316"/>
      <c r="D5" s="318"/>
      <c r="E5" s="318"/>
      <c r="F5" s="318"/>
      <c r="G5" s="322"/>
      <c r="H5" s="318"/>
      <c r="I5" s="318"/>
      <c r="J5" s="318"/>
      <c r="K5" s="322"/>
      <c r="L5" s="323"/>
    </row>
    <row r="6" spans="1:12">
      <c r="A6" s="316"/>
      <c r="B6" s="312" t="s">
        <v>223</v>
      </c>
      <c r="C6" s="316"/>
      <c r="D6" s="318">
        <v>-4214</v>
      </c>
      <c r="E6" s="318">
        <v>-4612</v>
      </c>
      <c r="F6" s="318">
        <v>-4453</v>
      </c>
      <c r="G6" s="322">
        <v>-4571</v>
      </c>
      <c r="H6" s="318">
        <v>-4585</v>
      </c>
      <c r="I6" s="318"/>
      <c r="J6" s="318"/>
      <c r="K6" s="322"/>
      <c r="L6" s="323"/>
    </row>
    <row r="7" spans="1:12">
      <c r="A7" s="316"/>
      <c r="B7" s="312" t="s">
        <v>224</v>
      </c>
      <c r="C7" s="316"/>
      <c r="D7" s="318">
        <v>-1334</v>
      </c>
      <c r="E7" s="318">
        <v>-1328</v>
      </c>
      <c r="F7" s="318">
        <v>-1335</v>
      </c>
      <c r="G7" s="322">
        <v>-1410</v>
      </c>
      <c r="H7" s="318">
        <v>-1458</v>
      </c>
      <c r="I7" s="318"/>
      <c r="J7" s="318"/>
      <c r="K7" s="322"/>
      <c r="L7" s="323"/>
    </row>
    <row r="8" spans="1:12" ht="13.5" thickBot="1">
      <c r="A8" s="309" t="s">
        <v>180</v>
      </c>
      <c r="B8" s="309"/>
      <c r="C8" s="310"/>
      <c r="D8" s="311">
        <v>40853</v>
      </c>
      <c r="E8" s="311">
        <v>50187</v>
      </c>
      <c r="F8" s="311">
        <v>54949</v>
      </c>
      <c r="G8" s="311">
        <v>56636</v>
      </c>
      <c r="H8" s="311">
        <v>44151</v>
      </c>
      <c r="I8" s="311"/>
      <c r="J8" s="311"/>
      <c r="K8" s="311"/>
      <c r="L8" s="323"/>
    </row>
    <row r="9" spans="1:12" s="317" customFormat="1">
      <c r="A9" s="316"/>
      <c r="B9" s="321"/>
      <c r="C9" s="316"/>
      <c r="D9" s="316"/>
      <c r="L9" s="323"/>
    </row>
    <row r="10" spans="1:12" s="317" customFormat="1">
      <c r="A10" s="316"/>
      <c r="B10" s="316"/>
      <c r="C10" s="316"/>
      <c r="D10" s="316"/>
      <c r="L10" s="323"/>
    </row>
    <row r="11" spans="1:12" s="317" customFormat="1">
      <c r="A11" s="316"/>
      <c r="B11" s="316"/>
      <c r="C11" s="316"/>
      <c r="D11" s="316"/>
      <c r="L11" s="323"/>
    </row>
    <row r="12" spans="1:12" s="317" customFormat="1"/>
    <row r="13" spans="1:12" s="317" customFormat="1"/>
    <row r="14" spans="1:12" s="317" customFormat="1"/>
    <row r="15" spans="1:12" s="317" customFormat="1"/>
    <row r="16" spans="1:12" s="317" customFormat="1"/>
    <row r="17" s="317" customFormat="1"/>
    <row r="18" s="317" customFormat="1"/>
    <row r="19" s="317" customFormat="1"/>
    <row r="20" s="317" customFormat="1"/>
    <row r="21" s="317" customFormat="1"/>
    <row r="22" s="317" customFormat="1"/>
    <row r="23" s="317" customFormat="1"/>
    <row r="24" s="317" customFormat="1"/>
    <row r="25" s="317" customFormat="1"/>
    <row r="26" s="317" customFormat="1"/>
    <row r="27" s="317" customFormat="1"/>
    <row r="28" s="317" customFormat="1"/>
    <row r="29" s="317" customFormat="1"/>
    <row r="30" s="317" customFormat="1"/>
    <row r="31" s="317" customFormat="1"/>
    <row r="32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BR646"/>
  <sheetViews>
    <sheetView tabSelected="1" workbookViewId="0">
      <selection activeCell="H3" sqref="H3"/>
    </sheetView>
  </sheetViews>
  <sheetFormatPr defaultRowHeight="12.75"/>
  <cols>
    <col min="1" max="2" width="12.5703125" customWidth="1"/>
    <col min="3" max="3" width="23.140625" customWidth="1"/>
    <col min="8" max="11" width="8.7109375" style="317"/>
    <col min="12" max="12" width="4.7109375" style="317" customWidth="1"/>
    <col min="13" max="70" width="8.7109375" style="317"/>
  </cols>
  <sheetData>
    <row r="1" spans="1:11">
      <c r="A1" s="61" t="s">
        <v>14</v>
      </c>
      <c r="B1" s="62"/>
      <c r="C1" s="63"/>
      <c r="D1" s="358">
        <v>2020</v>
      </c>
      <c r="E1" s="359"/>
      <c r="F1" s="359"/>
      <c r="G1" s="360"/>
      <c r="H1" s="358">
        <v>2021</v>
      </c>
      <c r="I1" s="359"/>
      <c r="J1" s="359"/>
      <c r="K1" s="360"/>
    </row>
    <row r="2" spans="1:11" ht="13.5" thickBot="1">
      <c r="A2" s="3"/>
      <c r="B2" s="64"/>
      <c r="C2" s="65"/>
      <c r="D2" s="361"/>
      <c r="E2" s="362"/>
      <c r="F2" s="362"/>
      <c r="G2" s="363"/>
      <c r="H2" s="361"/>
      <c r="I2" s="362"/>
      <c r="J2" s="362"/>
      <c r="K2" s="363"/>
    </row>
    <row r="3" spans="1:11" ht="13.5" thickBot="1">
      <c r="A3" s="3" t="s">
        <v>5</v>
      </c>
      <c r="B3" s="64"/>
      <c r="C3" s="64"/>
      <c r="D3" s="67" t="s">
        <v>99</v>
      </c>
      <c r="E3" s="67" t="s">
        <v>100</v>
      </c>
      <c r="F3" s="67" t="s">
        <v>101</v>
      </c>
      <c r="G3" s="67" t="s">
        <v>102</v>
      </c>
      <c r="H3" s="67" t="s">
        <v>99</v>
      </c>
      <c r="I3" s="67" t="s">
        <v>100</v>
      </c>
      <c r="J3" s="67" t="s">
        <v>101</v>
      </c>
      <c r="K3" s="67" t="s">
        <v>102</v>
      </c>
    </row>
    <row r="4" spans="1:11">
      <c r="A4" s="337" t="s">
        <v>247</v>
      </c>
      <c r="B4" s="317"/>
      <c r="C4" s="317"/>
      <c r="D4" s="317"/>
      <c r="E4" s="317"/>
      <c r="F4" s="317"/>
      <c r="G4" s="317"/>
    </row>
    <row r="5" spans="1:11">
      <c r="A5" s="320" t="s">
        <v>237</v>
      </c>
      <c r="B5" s="320"/>
      <c r="C5" s="313"/>
      <c r="D5" s="193">
        <v>25773</v>
      </c>
      <c r="E5" s="193">
        <v>107222</v>
      </c>
      <c r="F5" s="193">
        <v>131958</v>
      </c>
      <c r="G5" s="194">
        <v>153113</v>
      </c>
      <c r="H5" s="193">
        <v>35784</v>
      </c>
      <c r="I5" s="193"/>
      <c r="J5" s="193"/>
      <c r="K5" s="194"/>
    </row>
    <row r="6" spans="1:11">
      <c r="A6" s="312" t="s">
        <v>238</v>
      </c>
      <c r="B6" s="315"/>
      <c r="C6" s="316"/>
      <c r="D6" s="318"/>
      <c r="E6" s="318">
        <v>54240</v>
      </c>
      <c r="F6" s="318">
        <v>54240</v>
      </c>
      <c r="G6" s="322">
        <v>54240</v>
      </c>
      <c r="H6" s="318">
        <v>0</v>
      </c>
      <c r="I6" s="318"/>
      <c r="J6" s="318"/>
      <c r="K6" s="322"/>
    </row>
    <row r="7" spans="1:11">
      <c r="A7" s="312" t="s">
        <v>239</v>
      </c>
      <c r="B7" s="312"/>
      <c r="C7" s="316"/>
      <c r="D7" s="318">
        <v>25773</v>
      </c>
      <c r="E7" s="318">
        <v>52982</v>
      </c>
      <c r="F7" s="318">
        <v>77718</v>
      </c>
      <c r="G7" s="322">
        <v>98873</v>
      </c>
      <c r="H7" s="318">
        <v>35784</v>
      </c>
      <c r="I7" s="318"/>
      <c r="J7" s="318"/>
      <c r="K7" s="322"/>
    </row>
    <row r="8" spans="1:11">
      <c r="A8" s="312" t="s">
        <v>240</v>
      </c>
      <c r="B8" s="312"/>
      <c r="C8" s="316"/>
      <c r="D8" s="318">
        <v>-4346</v>
      </c>
      <c r="E8" s="318">
        <v>-4449</v>
      </c>
      <c r="F8" s="318">
        <v>-2729</v>
      </c>
      <c r="G8" s="322">
        <v>7176</v>
      </c>
      <c r="H8" s="318">
        <v>-15731</v>
      </c>
      <c r="I8" s="318"/>
      <c r="J8" s="318"/>
      <c r="K8" s="322"/>
    </row>
    <row r="9" spans="1:11" ht="13.5" thickBot="1">
      <c r="A9" s="309" t="s">
        <v>241</v>
      </c>
      <c r="B9" s="309"/>
      <c r="C9" s="310"/>
      <c r="D9" s="311">
        <v>21427</v>
      </c>
      <c r="E9" s="311">
        <v>48533</v>
      </c>
      <c r="F9" s="311">
        <v>74989</v>
      </c>
      <c r="G9" s="311">
        <v>106049</v>
      </c>
      <c r="H9" s="311">
        <v>20053</v>
      </c>
      <c r="I9" s="311"/>
      <c r="J9" s="311"/>
      <c r="K9" s="311"/>
    </row>
    <row r="10" spans="1:11">
      <c r="A10" s="312" t="s">
        <v>242</v>
      </c>
      <c r="B10" s="317"/>
      <c r="C10" s="317"/>
      <c r="D10" s="318">
        <v>2148</v>
      </c>
      <c r="E10" s="318">
        <v>6525</v>
      </c>
      <c r="F10" s="318">
        <v>12290</v>
      </c>
      <c r="G10" s="322">
        <v>36930</v>
      </c>
      <c r="H10" s="318">
        <v>2984</v>
      </c>
      <c r="I10" s="318"/>
      <c r="J10" s="318"/>
      <c r="K10" s="322"/>
    </row>
    <row r="11" spans="1:11">
      <c r="A11" s="312" t="s">
        <v>243</v>
      </c>
      <c r="B11" s="317"/>
      <c r="C11" s="317"/>
      <c r="D11" s="318"/>
      <c r="E11" s="318">
        <v>91582</v>
      </c>
      <c r="F11" s="318">
        <v>91582</v>
      </c>
      <c r="G11" s="322">
        <v>91582</v>
      </c>
      <c r="H11" s="318">
        <v>83075</v>
      </c>
      <c r="I11" s="318"/>
      <c r="J11" s="318"/>
      <c r="K11" s="322"/>
    </row>
    <row r="12" spans="1:11" ht="13.5" thickBot="1">
      <c r="A12" s="309" t="s">
        <v>244</v>
      </c>
      <c r="B12" s="309"/>
      <c r="C12" s="310"/>
      <c r="D12" s="311">
        <v>23575</v>
      </c>
      <c r="E12" s="311">
        <v>146640</v>
      </c>
      <c r="F12" s="311">
        <v>178861</v>
      </c>
      <c r="G12" s="311">
        <v>234561</v>
      </c>
      <c r="H12" s="311">
        <v>106112</v>
      </c>
      <c r="I12" s="311"/>
      <c r="J12" s="311"/>
      <c r="K12" s="311"/>
    </row>
    <row r="13" spans="1:11" s="317" customFormat="1">
      <c r="A13" s="338"/>
      <c r="B13" s="338"/>
      <c r="C13" s="339"/>
      <c r="D13" s="340"/>
      <c r="E13" s="340"/>
      <c r="F13" s="340"/>
      <c r="G13" s="340"/>
      <c r="H13" s="340"/>
      <c r="I13" s="340"/>
      <c r="J13" s="340"/>
      <c r="K13" s="340"/>
    </row>
    <row r="14" spans="1:11" s="317" customFormat="1"/>
    <row r="15" spans="1:11" s="317" customFormat="1">
      <c r="A15" s="337" t="s">
        <v>245</v>
      </c>
    </row>
    <row r="16" spans="1:11" ht="13.5" thickBot="1">
      <c r="A16" s="309" t="s">
        <v>241</v>
      </c>
      <c r="B16" s="309"/>
      <c r="C16" s="310"/>
      <c r="D16" s="311">
        <f>D19-D18-D17</f>
        <v>17938</v>
      </c>
      <c r="E16" s="311">
        <f t="shared" ref="E16" si="0">E19-E18-E17</f>
        <v>23116</v>
      </c>
      <c r="F16" s="311">
        <f t="shared" ref="F16" si="1">F19-F18-F17</f>
        <v>24485</v>
      </c>
      <c r="G16" s="311">
        <f t="shared" ref="G16" si="2">G19-G18-G17</f>
        <v>28186</v>
      </c>
      <c r="H16" s="311">
        <f t="shared" ref="H16" si="3">H19-H18-H17</f>
        <v>18455</v>
      </c>
      <c r="I16" s="311"/>
      <c r="J16" s="311"/>
      <c r="K16" s="311"/>
    </row>
    <row r="17" spans="1:11">
      <c r="A17" s="312" t="s">
        <v>242</v>
      </c>
      <c r="B17" s="317"/>
      <c r="C17" s="317"/>
      <c r="D17" s="318">
        <v>2012</v>
      </c>
      <c r="E17" s="318">
        <v>4236</v>
      </c>
      <c r="F17" s="318">
        <v>5531</v>
      </c>
      <c r="G17" s="322">
        <v>24379</v>
      </c>
      <c r="H17" s="318">
        <v>2846</v>
      </c>
      <c r="I17" s="318"/>
      <c r="J17" s="318"/>
      <c r="K17" s="322"/>
    </row>
    <row r="18" spans="1:11">
      <c r="A18" s="312" t="s">
        <v>243</v>
      </c>
      <c r="B18" s="317"/>
      <c r="C18" s="317"/>
      <c r="D18" s="318"/>
      <c r="E18" s="318">
        <v>91582</v>
      </c>
      <c r="F18" s="318"/>
      <c r="G18" s="322"/>
      <c r="H18" s="318">
        <v>83075</v>
      </c>
      <c r="I18" s="318"/>
      <c r="J18" s="318"/>
      <c r="K18" s="322"/>
    </row>
    <row r="19" spans="1:11" ht="13.5" thickBot="1">
      <c r="A19" s="309" t="s">
        <v>244</v>
      </c>
      <c r="B19" s="309"/>
      <c r="C19" s="310"/>
      <c r="D19" s="311">
        <v>19950</v>
      </c>
      <c r="E19" s="311">
        <v>118934</v>
      </c>
      <c r="F19" s="311">
        <v>30016</v>
      </c>
      <c r="G19" s="311">
        <v>52565</v>
      </c>
      <c r="H19" s="311">
        <v>104376</v>
      </c>
      <c r="I19" s="311"/>
      <c r="J19" s="311"/>
      <c r="K19" s="311"/>
    </row>
    <row r="20" spans="1:11" s="317" customFormat="1"/>
    <row r="21" spans="1:11" s="317" customFormat="1"/>
    <row r="22" spans="1:11" s="317" customFormat="1">
      <c r="A22" s="337" t="s">
        <v>246</v>
      </c>
    </row>
    <row r="23" spans="1:11" ht="13.5" thickBot="1">
      <c r="A23" s="309" t="s">
        <v>241</v>
      </c>
      <c r="B23" s="309"/>
      <c r="C23" s="310"/>
      <c r="D23" s="311">
        <f>D26-D25-D24</f>
        <v>3489</v>
      </c>
      <c r="E23" s="311">
        <f t="shared" ref="E23:H23" si="4">E26-E25-E24</f>
        <v>3990</v>
      </c>
      <c r="F23" s="311">
        <f t="shared" si="4"/>
        <v>1971</v>
      </c>
      <c r="G23" s="311">
        <f t="shared" si="4"/>
        <v>2874</v>
      </c>
      <c r="H23" s="311">
        <f t="shared" si="4"/>
        <v>1598</v>
      </c>
      <c r="I23" s="311"/>
      <c r="J23" s="311"/>
      <c r="K23" s="311"/>
    </row>
    <row r="24" spans="1:11">
      <c r="A24" s="312" t="s">
        <v>242</v>
      </c>
      <c r="B24" s="317"/>
      <c r="C24" s="317"/>
      <c r="D24" s="318">
        <v>136</v>
      </c>
      <c r="E24" s="318">
        <v>130</v>
      </c>
      <c r="F24" s="318">
        <v>225</v>
      </c>
      <c r="G24" s="322">
        <v>261</v>
      </c>
      <c r="H24" s="318">
        <v>135</v>
      </c>
      <c r="I24" s="318"/>
      <c r="J24" s="318"/>
      <c r="K24" s="322"/>
    </row>
    <row r="25" spans="1:11">
      <c r="A25" s="312" t="s">
        <v>243</v>
      </c>
      <c r="B25" s="317"/>
      <c r="C25" s="317"/>
      <c r="D25" s="318"/>
      <c r="E25" s="318"/>
      <c r="F25" s="318"/>
      <c r="G25" s="322"/>
      <c r="H25" s="318"/>
      <c r="I25" s="318"/>
      <c r="J25" s="318"/>
      <c r="K25" s="322"/>
    </row>
    <row r="26" spans="1:11" ht="13.5" thickBot="1">
      <c r="A26" s="309" t="s">
        <v>244</v>
      </c>
      <c r="B26" s="309"/>
      <c r="C26" s="310"/>
      <c r="D26" s="311">
        <v>3625</v>
      </c>
      <c r="E26" s="311">
        <v>4120</v>
      </c>
      <c r="F26" s="311">
        <v>2196</v>
      </c>
      <c r="G26" s="311">
        <v>3135</v>
      </c>
      <c r="H26" s="311">
        <v>1733</v>
      </c>
      <c r="I26" s="311"/>
      <c r="J26" s="311"/>
      <c r="K26" s="311"/>
    </row>
    <row r="27" spans="1:11" s="317" customFormat="1"/>
    <row r="28" spans="1:11" s="317" customFormat="1"/>
    <row r="29" spans="1:11" s="317" customFormat="1"/>
    <row r="30" spans="1:11" s="317" customFormat="1"/>
    <row r="31" spans="1:11" s="317" customFormat="1"/>
    <row r="32" spans="1:11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  <row r="49" s="317" customFormat="1"/>
    <row r="50" s="317" customFormat="1"/>
    <row r="51" s="317" customFormat="1"/>
    <row r="52" s="317" customFormat="1"/>
    <row r="53" s="317" customFormat="1"/>
    <row r="54" s="317" customFormat="1"/>
    <row r="55" s="317" customFormat="1"/>
    <row r="56" s="317" customFormat="1"/>
    <row r="57" s="317" customFormat="1"/>
    <row r="58" s="317" customFormat="1"/>
    <row r="59" s="317" customFormat="1"/>
    <row r="60" s="317" customFormat="1"/>
    <row r="61" s="317" customFormat="1"/>
    <row r="62" s="317" customFormat="1"/>
    <row r="63" s="317" customFormat="1"/>
    <row r="64" s="317" customFormat="1"/>
    <row r="65" s="317" customFormat="1"/>
    <row r="66" s="317" customFormat="1"/>
    <row r="67" s="317" customFormat="1"/>
    <row r="68" s="317" customFormat="1"/>
    <row r="69" s="317" customFormat="1"/>
    <row r="70" s="317" customFormat="1"/>
    <row r="71" s="317" customFormat="1"/>
    <row r="72" s="317" customFormat="1"/>
    <row r="73" s="317" customFormat="1"/>
    <row r="74" s="317" customFormat="1"/>
    <row r="75" s="317" customFormat="1"/>
    <row r="76" s="317" customFormat="1"/>
    <row r="77" s="317" customFormat="1"/>
    <row r="78" s="317" customFormat="1"/>
    <row r="79" s="317" customFormat="1"/>
    <row r="80" s="317" customFormat="1"/>
    <row r="81" s="317" customFormat="1"/>
    <row r="82" s="317" customFormat="1"/>
    <row r="83" s="317" customFormat="1"/>
    <row r="84" s="317" customFormat="1"/>
    <row r="85" s="317" customFormat="1"/>
    <row r="86" s="317" customFormat="1"/>
    <row r="87" s="317" customFormat="1"/>
    <row r="88" s="317" customFormat="1"/>
    <row r="89" s="317" customFormat="1"/>
    <row r="90" s="317" customFormat="1"/>
    <row r="91" s="317" customFormat="1"/>
    <row r="92" s="317" customFormat="1"/>
    <row r="93" s="317" customFormat="1"/>
    <row r="94" s="317" customFormat="1"/>
    <row r="95" s="317" customFormat="1"/>
    <row r="96" s="317" customFormat="1"/>
    <row r="97" s="317" customFormat="1"/>
    <row r="98" s="317" customFormat="1"/>
    <row r="99" s="317" customFormat="1"/>
    <row r="100" s="317" customFormat="1"/>
    <row r="101" s="317" customFormat="1"/>
    <row r="102" s="317" customFormat="1"/>
    <row r="103" s="317" customFormat="1"/>
    <row r="104" s="317" customFormat="1"/>
    <row r="105" s="317" customFormat="1"/>
    <row r="106" s="317" customFormat="1"/>
    <row r="107" s="317" customFormat="1"/>
    <row r="108" s="317" customFormat="1"/>
    <row r="109" s="317" customFormat="1"/>
    <row r="110" s="317" customFormat="1"/>
    <row r="111" s="317" customFormat="1"/>
    <row r="112" s="317" customFormat="1"/>
    <row r="113" s="317" customFormat="1"/>
    <row r="114" s="317" customFormat="1"/>
    <row r="115" s="317" customFormat="1"/>
    <row r="116" s="317" customFormat="1"/>
    <row r="117" s="317" customFormat="1"/>
    <row r="118" s="317" customFormat="1"/>
    <row r="119" s="317" customFormat="1"/>
    <row r="120" s="317" customFormat="1"/>
    <row r="121" s="317" customFormat="1"/>
    <row r="122" s="317" customFormat="1"/>
    <row r="123" s="317" customFormat="1"/>
    <row r="124" s="317" customFormat="1"/>
    <row r="125" s="317" customFormat="1"/>
    <row r="126" s="317" customFormat="1"/>
    <row r="127" s="317" customFormat="1"/>
    <row r="128" s="317" customFormat="1"/>
    <row r="129" s="317" customFormat="1"/>
    <row r="130" s="317" customFormat="1"/>
    <row r="131" s="317" customFormat="1"/>
    <row r="132" s="317" customFormat="1"/>
    <row r="133" s="317" customFormat="1"/>
    <row r="134" s="317" customFormat="1"/>
    <row r="135" s="317" customFormat="1"/>
    <row r="136" s="317" customFormat="1"/>
    <row r="137" s="317" customFormat="1"/>
    <row r="138" s="317" customFormat="1"/>
    <row r="139" s="317" customFormat="1"/>
    <row r="140" s="317" customFormat="1"/>
    <row r="141" s="317" customFormat="1"/>
    <row r="142" s="317" customFormat="1"/>
    <row r="143" s="317" customFormat="1"/>
    <row r="144" s="317" customFormat="1"/>
    <row r="145" s="317" customFormat="1"/>
    <row r="146" s="317" customFormat="1"/>
    <row r="147" s="317" customFormat="1"/>
    <row r="148" s="317" customFormat="1"/>
    <row r="149" s="317" customFormat="1"/>
    <row r="150" s="317" customFormat="1"/>
    <row r="151" s="317" customFormat="1"/>
    <row r="152" s="317" customFormat="1"/>
    <row r="153" s="317" customFormat="1"/>
    <row r="154" s="317" customFormat="1"/>
    <row r="155" s="317" customFormat="1"/>
    <row r="156" s="317" customFormat="1"/>
    <row r="157" s="317" customFormat="1"/>
    <row r="158" s="317" customFormat="1"/>
    <row r="159" s="317" customFormat="1"/>
    <row r="160" s="317" customFormat="1"/>
    <row r="161" s="317" customFormat="1"/>
    <row r="162" s="317" customFormat="1"/>
    <row r="163" s="317" customFormat="1"/>
    <row r="164" s="317" customFormat="1"/>
    <row r="165" s="317" customFormat="1"/>
    <row r="166" s="317" customFormat="1"/>
    <row r="167" s="317" customFormat="1"/>
    <row r="168" s="317" customFormat="1"/>
    <row r="169" s="317" customFormat="1"/>
    <row r="170" s="317" customFormat="1"/>
    <row r="171" s="317" customFormat="1"/>
    <row r="172" s="317" customFormat="1"/>
    <row r="173" s="317" customFormat="1"/>
    <row r="174" s="317" customFormat="1"/>
    <row r="175" s="317" customFormat="1"/>
    <row r="176" s="317" customFormat="1"/>
    <row r="177" s="317" customFormat="1"/>
    <row r="178" s="317" customFormat="1"/>
    <row r="179" s="317" customFormat="1"/>
    <row r="180" s="317" customFormat="1"/>
    <row r="181" s="317" customFormat="1"/>
    <row r="182" s="317" customFormat="1"/>
    <row r="183" s="317" customFormat="1"/>
    <row r="184" s="317" customFormat="1"/>
    <row r="185" s="317" customFormat="1"/>
    <row r="186" s="317" customFormat="1"/>
    <row r="187" s="317" customFormat="1"/>
    <row r="188" s="317" customFormat="1"/>
    <row r="189" s="317" customFormat="1"/>
    <row r="190" s="317" customFormat="1"/>
    <row r="191" s="317" customFormat="1"/>
    <row r="192" s="317" customFormat="1"/>
    <row r="193" s="317" customFormat="1"/>
    <row r="194" s="317" customFormat="1"/>
    <row r="195" s="317" customFormat="1"/>
    <row r="196" s="317" customFormat="1"/>
    <row r="197" s="317" customFormat="1"/>
    <row r="198" s="317" customFormat="1"/>
    <row r="199" s="317" customFormat="1"/>
    <row r="200" s="317" customFormat="1"/>
    <row r="201" s="317" customFormat="1"/>
    <row r="202" s="317" customFormat="1"/>
    <row r="203" s="317" customFormat="1"/>
    <row r="204" s="317" customFormat="1"/>
    <row r="205" s="317" customFormat="1"/>
    <row r="206" s="317" customFormat="1"/>
    <row r="207" s="317" customFormat="1"/>
    <row r="208" s="317" customFormat="1"/>
    <row r="209" s="317" customFormat="1"/>
    <row r="210" s="317" customFormat="1"/>
    <row r="211" s="317" customFormat="1"/>
    <row r="212" s="317" customFormat="1"/>
    <row r="213" s="317" customFormat="1"/>
    <row r="214" s="317" customFormat="1"/>
    <row r="215" s="317" customFormat="1"/>
    <row r="216" s="317" customFormat="1"/>
    <row r="217" s="317" customFormat="1"/>
    <row r="218" s="317" customFormat="1"/>
    <row r="219" s="317" customFormat="1"/>
    <row r="220" s="317" customFormat="1"/>
    <row r="221" s="317" customFormat="1"/>
    <row r="222" s="317" customFormat="1"/>
    <row r="223" s="317" customFormat="1"/>
    <row r="224" s="317" customFormat="1"/>
    <row r="225" s="317" customFormat="1"/>
    <row r="226" s="317" customFormat="1"/>
    <row r="227" s="317" customFormat="1"/>
    <row r="228" s="317" customFormat="1"/>
    <row r="229" s="317" customFormat="1"/>
    <row r="230" s="317" customFormat="1"/>
    <row r="231" s="317" customFormat="1"/>
    <row r="232" s="317" customFormat="1"/>
    <row r="233" s="317" customFormat="1"/>
    <row r="234" s="317" customFormat="1"/>
    <row r="235" s="317" customFormat="1"/>
    <row r="236" s="317" customFormat="1"/>
    <row r="237" s="317" customFormat="1"/>
    <row r="238" s="317" customFormat="1"/>
    <row r="239" s="317" customFormat="1"/>
    <row r="240" s="317" customFormat="1"/>
    <row r="241" s="317" customFormat="1"/>
    <row r="242" s="317" customFormat="1"/>
    <row r="243" s="317" customFormat="1"/>
    <row r="244" s="317" customFormat="1"/>
    <row r="245" s="317" customFormat="1"/>
    <row r="246" s="317" customFormat="1"/>
    <row r="247" s="317" customFormat="1"/>
    <row r="248" s="317" customFormat="1"/>
    <row r="249" s="317" customFormat="1"/>
    <row r="250" s="317" customFormat="1"/>
    <row r="251" s="317" customFormat="1"/>
    <row r="252" s="317" customFormat="1"/>
    <row r="253" s="317" customFormat="1"/>
    <row r="254" s="317" customFormat="1"/>
    <row r="255" s="317" customFormat="1"/>
    <row r="256" s="317" customFormat="1"/>
    <row r="257" s="317" customFormat="1"/>
    <row r="258" s="317" customFormat="1"/>
    <row r="259" s="317" customFormat="1"/>
    <row r="260" s="317" customFormat="1"/>
    <row r="261" s="317" customFormat="1"/>
    <row r="262" s="317" customFormat="1"/>
    <row r="263" s="317" customFormat="1"/>
    <row r="264" s="317" customFormat="1"/>
    <row r="265" s="317" customFormat="1"/>
    <row r="266" s="317" customFormat="1"/>
    <row r="267" s="317" customFormat="1"/>
    <row r="268" s="317" customFormat="1"/>
    <row r="269" s="317" customFormat="1"/>
    <row r="270" s="317" customFormat="1"/>
    <row r="271" s="317" customFormat="1"/>
    <row r="272" s="317" customFormat="1"/>
    <row r="273" s="317" customFormat="1"/>
    <row r="274" s="317" customFormat="1"/>
    <row r="275" s="317" customFormat="1"/>
    <row r="276" s="317" customFormat="1"/>
    <row r="277" s="317" customFormat="1"/>
    <row r="278" s="317" customFormat="1"/>
    <row r="279" s="317" customFormat="1"/>
    <row r="280" s="317" customFormat="1"/>
    <row r="281" s="317" customFormat="1"/>
    <row r="282" s="317" customFormat="1"/>
    <row r="283" s="317" customFormat="1"/>
    <row r="284" s="317" customFormat="1"/>
    <row r="285" s="317" customFormat="1"/>
    <row r="286" s="317" customFormat="1"/>
    <row r="287" s="317" customFormat="1"/>
    <row r="288" s="317" customFormat="1"/>
    <row r="289" s="317" customFormat="1"/>
    <row r="290" s="317" customFormat="1"/>
    <row r="291" s="317" customFormat="1"/>
    <row r="292" s="317" customFormat="1"/>
    <row r="293" s="317" customFormat="1"/>
    <row r="294" s="317" customFormat="1"/>
    <row r="295" s="317" customFormat="1"/>
    <row r="296" s="317" customFormat="1"/>
    <row r="297" s="317" customFormat="1"/>
    <row r="298" s="317" customFormat="1"/>
    <row r="299" s="317" customFormat="1"/>
    <row r="300" s="317" customFormat="1"/>
    <row r="301" s="317" customFormat="1"/>
    <row r="302" s="317" customFormat="1"/>
    <row r="303" s="317" customFormat="1"/>
    <row r="304" s="317" customFormat="1"/>
    <row r="305" s="317" customFormat="1"/>
    <row r="306" s="317" customFormat="1"/>
    <row r="307" s="317" customFormat="1"/>
    <row r="308" s="317" customFormat="1"/>
    <row r="309" s="317" customFormat="1"/>
    <row r="310" s="317" customFormat="1"/>
    <row r="311" s="317" customFormat="1"/>
    <row r="312" s="317" customFormat="1"/>
    <row r="313" s="317" customFormat="1"/>
    <row r="314" s="317" customFormat="1"/>
    <row r="315" s="317" customFormat="1"/>
    <row r="316" s="317" customFormat="1"/>
    <row r="317" s="317" customFormat="1"/>
    <row r="318" s="317" customFormat="1"/>
    <row r="319" s="317" customFormat="1"/>
    <row r="320" s="317" customFormat="1"/>
    <row r="321" s="317" customFormat="1"/>
    <row r="322" s="317" customFormat="1"/>
    <row r="323" s="317" customFormat="1"/>
    <row r="324" s="317" customFormat="1"/>
    <row r="325" s="317" customFormat="1"/>
    <row r="326" s="317" customFormat="1"/>
    <row r="327" s="317" customFormat="1"/>
    <row r="328" s="317" customFormat="1"/>
    <row r="329" s="317" customFormat="1"/>
    <row r="330" s="317" customFormat="1"/>
    <row r="331" s="317" customFormat="1"/>
    <row r="332" s="317" customFormat="1"/>
    <row r="333" s="317" customFormat="1"/>
    <row r="334" s="317" customFormat="1"/>
    <row r="335" s="317" customFormat="1"/>
    <row r="336" s="317" customFormat="1"/>
    <row r="337" s="317" customFormat="1"/>
    <row r="338" s="317" customFormat="1"/>
    <row r="339" s="317" customFormat="1"/>
    <row r="340" s="317" customFormat="1"/>
    <row r="341" s="317" customFormat="1"/>
    <row r="342" s="317" customFormat="1"/>
    <row r="343" s="317" customFormat="1"/>
    <row r="344" s="317" customFormat="1"/>
    <row r="345" s="317" customFormat="1"/>
    <row r="346" s="317" customFormat="1"/>
    <row r="347" s="317" customFormat="1"/>
    <row r="348" s="317" customFormat="1"/>
    <row r="349" s="317" customFormat="1"/>
    <row r="350" s="317" customFormat="1"/>
    <row r="351" s="317" customFormat="1"/>
    <row r="352" s="317" customFormat="1"/>
    <row r="353" s="317" customFormat="1"/>
    <row r="354" s="317" customFormat="1"/>
    <row r="355" s="317" customFormat="1"/>
    <row r="356" s="317" customFormat="1"/>
    <row r="357" s="317" customFormat="1"/>
    <row r="358" s="317" customFormat="1"/>
    <row r="359" s="317" customFormat="1"/>
    <row r="360" s="317" customFormat="1"/>
    <row r="361" s="317" customFormat="1"/>
    <row r="362" s="317" customFormat="1"/>
    <row r="363" s="317" customFormat="1"/>
    <row r="364" s="317" customFormat="1"/>
    <row r="365" s="317" customFormat="1"/>
    <row r="366" s="317" customFormat="1"/>
    <row r="367" s="317" customFormat="1"/>
    <row r="368" s="317" customFormat="1"/>
    <row r="369" s="317" customFormat="1"/>
    <row r="370" s="317" customFormat="1"/>
    <row r="371" s="317" customFormat="1"/>
    <row r="372" s="317" customFormat="1"/>
    <row r="373" s="317" customFormat="1"/>
    <row r="374" s="317" customFormat="1"/>
    <row r="375" s="317" customFormat="1"/>
    <row r="376" s="317" customFormat="1"/>
    <row r="377" s="317" customFormat="1"/>
    <row r="378" s="317" customFormat="1"/>
    <row r="379" s="317" customFormat="1"/>
    <row r="380" s="317" customFormat="1"/>
    <row r="381" s="317" customFormat="1"/>
    <row r="382" s="317" customFormat="1"/>
    <row r="383" s="317" customFormat="1"/>
    <row r="384" s="317" customFormat="1"/>
    <row r="385" s="317" customFormat="1"/>
    <row r="386" s="317" customFormat="1"/>
    <row r="387" s="317" customFormat="1"/>
    <row r="388" s="317" customFormat="1"/>
    <row r="389" s="317" customFormat="1"/>
    <row r="390" s="317" customFormat="1"/>
    <row r="391" s="317" customFormat="1"/>
    <row r="392" s="317" customFormat="1"/>
    <row r="393" s="317" customFormat="1"/>
    <row r="394" s="317" customFormat="1"/>
    <row r="395" s="317" customFormat="1"/>
    <row r="396" s="317" customFormat="1"/>
    <row r="397" s="317" customFormat="1"/>
    <row r="398" s="317" customFormat="1"/>
    <row r="399" s="317" customFormat="1"/>
    <row r="400" s="317" customFormat="1"/>
    <row r="401" s="317" customFormat="1"/>
    <row r="402" s="317" customFormat="1"/>
    <row r="403" s="317" customFormat="1"/>
    <row r="404" s="317" customFormat="1"/>
    <row r="405" s="317" customFormat="1"/>
    <row r="406" s="317" customFormat="1"/>
    <row r="407" s="317" customFormat="1"/>
    <row r="408" s="317" customFormat="1"/>
    <row r="409" s="317" customFormat="1"/>
    <row r="410" s="317" customFormat="1"/>
    <row r="411" s="317" customFormat="1"/>
    <row r="412" s="317" customFormat="1"/>
    <row r="413" s="317" customFormat="1"/>
    <row r="414" s="317" customFormat="1"/>
    <row r="415" s="317" customFormat="1"/>
    <row r="416" s="317" customFormat="1"/>
    <row r="417" s="317" customFormat="1"/>
    <row r="418" s="317" customFormat="1"/>
    <row r="419" s="317" customFormat="1"/>
    <row r="420" s="317" customFormat="1"/>
    <row r="421" s="317" customFormat="1"/>
    <row r="422" s="317" customFormat="1"/>
    <row r="423" s="317" customFormat="1"/>
    <row r="424" s="317" customFormat="1"/>
    <row r="425" s="317" customFormat="1"/>
    <row r="426" s="317" customFormat="1"/>
    <row r="427" s="317" customFormat="1"/>
    <row r="428" s="317" customFormat="1"/>
    <row r="429" s="317" customFormat="1"/>
    <row r="430" s="317" customFormat="1"/>
    <row r="431" s="317" customFormat="1"/>
    <row r="432" s="317" customFormat="1"/>
    <row r="433" s="317" customFormat="1"/>
    <row r="434" s="317" customFormat="1"/>
    <row r="435" s="317" customFormat="1"/>
    <row r="436" s="317" customFormat="1"/>
    <row r="437" s="317" customFormat="1"/>
    <row r="438" s="317" customFormat="1"/>
    <row r="439" s="317" customFormat="1"/>
    <row r="440" s="317" customFormat="1"/>
    <row r="441" s="317" customFormat="1"/>
    <row r="442" s="317" customFormat="1"/>
    <row r="443" s="317" customFormat="1"/>
    <row r="444" s="317" customFormat="1"/>
    <row r="445" s="317" customFormat="1"/>
    <row r="446" s="317" customFormat="1"/>
    <row r="447" s="317" customFormat="1"/>
    <row r="448" s="317" customFormat="1"/>
    <row r="449" s="317" customFormat="1"/>
    <row r="450" s="317" customFormat="1"/>
    <row r="451" s="317" customFormat="1"/>
    <row r="452" s="317" customFormat="1"/>
    <row r="453" s="317" customFormat="1"/>
    <row r="454" s="317" customFormat="1"/>
    <row r="455" s="317" customFormat="1"/>
    <row r="456" s="317" customFormat="1"/>
    <row r="457" s="317" customFormat="1"/>
    <row r="458" s="317" customFormat="1"/>
    <row r="459" s="317" customFormat="1"/>
    <row r="460" s="317" customFormat="1"/>
    <row r="461" s="317" customFormat="1"/>
    <row r="462" s="317" customFormat="1"/>
    <row r="463" s="317" customFormat="1"/>
    <row r="464" s="317" customFormat="1"/>
    <row r="465" s="317" customFormat="1"/>
    <row r="466" s="317" customFormat="1"/>
    <row r="467" s="317" customFormat="1"/>
    <row r="468" s="317" customFormat="1"/>
    <row r="469" s="317" customFormat="1"/>
    <row r="470" s="317" customFormat="1"/>
    <row r="471" s="317" customFormat="1"/>
    <row r="472" s="317" customFormat="1"/>
    <row r="473" s="317" customFormat="1"/>
    <row r="474" s="317" customFormat="1"/>
    <row r="475" s="317" customFormat="1"/>
    <row r="476" s="317" customFormat="1"/>
    <row r="477" s="317" customFormat="1"/>
    <row r="478" s="317" customFormat="1"/>
    <row r="479" s="317" customFormat="1"/>
    <row r="480" s="317" customFormat="1"/>
    <row r="481" s="317" customFormat="1"/>
    <row r="482" s="317" customFormat="1"/>
    <row r="483" s="317" customFormat="1"/>
    <row r="484" s="317" customFormat="1"/>
    <row r="485" s="317" customFormat="1"/>
    <row r="486" s="317" customFormat="1"/>
    <row r="487" s="317" customFormat="1"/>
    <row r="488" s="317" customFormat="1"/>
    <row r="489" s="317" customFormat="1"/>
    <row r="490" s="317" customFormat="1"/>
    <row r="491" s="317" customFormat="1"/>
    <row r="492" s="317" customFormat="1"/>
    <row r="493" s="317" customFormat="1"/>
    <row r="494" s="317" customFormat="1"/>
    <row r="495" s="317" customFormat="1"/>
    <row r="496" s="317" customFormat="1"/>
    <row r="497" s="317" customFormat="1"/>
    <row r="498" s="317" customFormat="1"/>
    <row r="499" s="317" customFormat="1"/>
    <row r="500" s="317" customFormat="1"/>
    <row r="501" s="317" customFormat="1"/>
    <row r="502" s="317" customFormat="1"/>
    <row r="503" s="317" customFormat="1"/>
    <row r="504" s="317" customFormat="1"/>
    <row r="505" s="317" customFormat="1"/>
    <row r="506" s="317" customFormat="1"/>
    <row r="507" s="317" customFormat="1"/>
    <row r="508" s="317" customFormat="1"/>
    <row r="509" s="317" customFormat="1"/>
    <row r="510" s="317" customFormat="1"/>
    <row r="511" s="317" customFormat="1"/>
    <row r="512" s="317" customFormat="1"/>
    <row r="513" s="317" customFormat="1"/>
    <row r="514" s="317" customFormat="1"/>
    <row r="515" s="317" customFormat="1"/>
    <row r="516" s="317" customFormat="1"/>
    <row r="517" s="317" customFormat="1"/>
    <row r="518" s="317" customFormat="1"/>
    <row r="519" s="317" customFormat="1"/>
    <row r="520" s="317" customFormat="1"/>
    <row r="521" s="317" customFormat="1"/>
    <row r="522" s="317" customFormat="1"/>
    <row r="523" s="317" customFormat="1"/>
    <row r="524" s="317" customFormat="1"/>
    <row r="525" s="317" customFormat="1"/>
    <row r="526" s="317" customFormat="1"/>
    <row r="527" s="317" customFormat="1"/>
    <row r="528" s="317" customFormat="1"/>
    <row r="529" s="317" customFormat="1"/>
    <row r="530" s="317" customFormat="1"/>
    <row r="531" s="317" customFormat="1"/>
    <row r="532" s="317" customFormat="1"/>
    <row r="533" s="317" customFormat="1"/>
    <row r="534" s="317" customFormat="1"/>
    <row r="535" s="317" customFormat="1"/>
    <row r="536" s="317" customFormat="1"/>
    <row r="537" s="317" customFormat="1"/>
    <row r="538" s="317" customFormat="1"/>
    <row r="539" s="317" customFormat="1"/>
    <row r="540" s="317" customFormat="1"/>
    <row r="541" s="317" customFormat="1"/>
    <row r="542" s="317" customFormat="1"/>
    <row r="543" s="317" customFormat="1"/>
    <row r="544" s="317" customFormat="1"/>
    <row r="545" s="317" customFormat="1"/>
    <row r="546" s="317" customFormat="1"/>
    <row r="547" s="317" customFormat="1"/>
    <row r="548" s="317" customFormat="1"/>
    <row r="549" s="317" customFormat="1"/>
    <row r="550" s="317" customFormat="1"/>
    <row r="551" s="317" customFormat="1"/>
    <row r="552" s="317" customFormat="1"/>
    <row r="553" s="317" customFormat="1"/>
    <row r="554" s="317" customFormat="1"/>
    <row r="555" s="317" customFormat="1"/>
    <row r="556" s="317" customFormat="1"/>
    <row r="557" s="317" customFormat="1"/>
    <row r="558" s="317" customFormat="1"/>
    <row r="559" s="317" customFormat="1"/>
    <row r="560" s="317" customFormat="1"/>
    <row r="561" s="317" customFormat="1"/>
    <row r="562" s="317" customFormat="1"/>
    <row r="563" s="317" customFormat="1"/>
    <row r="564" s="317" customFormat="1"/>
    <row r="565" s="317" customFormat="1"/>
    <row r="566" s="317" customFormat="1"/>
    <row r="567" s="317" customFormat="1"/>
    <row r="568" s="317" customFormat="1"/>
    <row r="569" s="317" customFormat="1"/>
    <row r="570" s="317" customFormat="1"/>
    <row r="571" s="317" customFormat="1"/>
    <row r="572" s="317" customFormat="1"/>
    <row r="573" s="317" customFormat="1"/>
    <row r="574" s="317" customFormat="1"/>
    <row r="575" s="317" customFormat="1"/>
    <row r="576" s="317" customFormat="1"/>
    <row r="577" s="317" customFormat="1"/>
    <row r="578" s="317" customFormat="1"/>
    <row r="579" s="317" customFormat="1"/>
    <row r="580" s="317" customFormat="1"/>
    <row r="581" s="317" customFormat="1"/>
    <row r="582" s="317" customFormat="1"/>
    <row r="583" s="317" customFormat="1"/>
    <row r="584" s="317" customFormat="1"/>
    <row r="585" s="317" customFormat="1"/>
    <row r="586" s="317" customFormat="1"/>
    <row r="587" s="317" customFormat="1"/>
    <row r="588" s="317" customFormat="1"/>
    <row r="589" s="317" customFormat="1"/>
    <row r="590" s="317" customFormat="1"/>
    <row r="591" s="317" customFormat="1"/>
    <row r="592" s="317" customFormat="1"/>
    <row r="593" s="317" customFormat="1"/>
    <row r="594" s="317" customFormat="1"/>
    <row r="595" s="317" customFormat="1"/>
    <row r="596" s="317" customFormat="1"/>
    <row r="597" s="317" customFormat="1"/>
    <row r="598" s="317" customFormat="1"/>
    <row r="599" s="317" customFormat="1"/>
    <row r="600" s="317" customFormat="1"/>
    <row r="601" s="317" customFormat="1"/>
    <row r="602" s="317" customFormat="1"/>
    <row r="603" s="317" customFormat="1"/>
    <row r="604" s="317" customFormat="1"/>
    <row r="605" s="317" customFormat="1"/>
    <row r="606" s="317" customFormat="1"/>
    <row r="607" s="317" customFormat="1"/>
    <row r="608" s="317" customFormat="1"/>
    <row r="609" s="317" customFormat="1"/>
    <row r="610" s="317" customFormat="1"/>
    <row r="611" s="317" customFormat="1"/>
    <row r="612" s="317" customFormat="1"/>
    <row r="613" s="317" customFormat="1"/>
    <row r="614" s="317" customFormat="1"/>
    <row r="615" s="317" customFormat="1"/>
    <row r="616" s="317" customFormat="1"/>
    <row r="617" s="317" customFormat="1"/>
    <row r="618" s="317" customFormat="1"/>
    <row r="619" s="317" customFormat="1"/>
    <row r="620" s="317" customFormat="1"/>
    <row r="621" s="317" customFormat="1"/>
    <row r="622" s="317" customFormat="1"/>
    <row r="623" s="317" customFormat="1"/>
    <row r="624" s="317" customFormat="1"/>
    <row r="625" s="317" customFormat="1"/>
    <row r="626" s="317" customFormat="1"/>
    <row r="627" s="317" customFormat="1"/>
    <row r="628" s="317" customFormat="1"/>
    <row r="629" s="317" customFormat="1"/>
    <row r="630" s="317" customFormat="1"/>
    <row r="631" s="317" customFormat="1"/>
    <row r="632" s="317" customFormat="1"/>
    <row r="633" s="317" customFormat="1"/>
    <row r="634" s="317" customFormat="1"/>
    <row r="635" s="317" customFormat="1"/>
    <row r="636" s="317" customFormat="1"/>
    <row r="637" s="317" customFormat="1"/>
    <row r="638" s="317" customFormat="1"/>
    <row r="639" s="317" customFormat="1"/>
    <row r="640" s="317" customFormat="1"/>
    <row r="641" s="317" customFormat="1"/>
    <row r="642" s="317" customFormat="1"/>
    <row r="643" s="317" customFormat="1"/>
    <row r="644" s="317" customFormat="1"/>
    <row r="645" s="317" customFormat="1"/>
    <row r="646" s="317" customFormat="1"/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S398"/>
  <sheetViews>
    <sheetView workbookViewId="0">
      <selection activeCell="H2" sqref="H2"/>
    </sheetView>
  </sheetViews>
  <sheetFormatPr defaultRowHeight="12.75"/>
  <cols>
    <col min="2" max="2" width="16.5703125" customWidth="1"/>
    <col min="3" max="3" width="31.5703125" customWidth="1"/>
    <col min="12" max="45" width="8.7109375" style="317"/>
  </cols>
  <sheetData>
    <row r="1" spans="1:11" ht="12.95" customHeight="1">
      <c r="A1" s="375" t="s">
        <v>5</v>
      </c>
      <c r="B1" s="375"/>
      <c r="C1" s="376"/>
      <c r="D1" s="379">
        <v>2020</v>
      </c>
      <c r="E1" s="380"/>
      <c r="F1" s="380"/>
      <c r="G1" s="381"/>
      <c r="H1" s="379">
        <v>2021</v>
      </c>
      <c r="I1" s="380"/>
      <c r="J1" s="380"/>
      <c r="K1" s="381"/>
    </row>
    <row r="2" spans="1:11">
      <c r="A2" s="377"/>
      <c r="B2" s="377"/>
      <c r="C2" s="378"/>
      <c r="D2" s="284" t="s">
        <v>99</v>
      </c>
      <c r="E2" s="284" t="s">
        <v>100</v>
      </c>
      <c r="F2" s="284" t="s">
        <v>101</v>
      </c>
      <c r="G2" s="284" t="s">
        <v>102</v>
      </c>
      <c r="H2" s="284" t="s">
        <v>99</v>
      </c>
      <c r="I2" s="284" t="s">
        <v>100</v>
      </c>
      <c r="J2" s="284" t="s">
        <v>101</v>
      </c>
      <c r="K2" s="284" t="s">
        <v>102</v>
      </c>
    </row>
    <row r="3" spans="1:11">
      <c r="A3" s="286"/>
      <c r="B3" s="286"/>
      <c r="C3" s="304"/>
      <c r="D3" s="291"/>
      <c r="E3" s="291"/>
      <c r="F3" s="291"/>
      <c r="G3" s="342"/>
      <c r="H3" s="291"/>
      <c r="I3" s="291"/>
      <c r="J3" s="291"/>
      <c r="K3" s="342"/>
    </row>
    <row r="4" spans="1:11">
      <c r="A4" s="286" t="s">
        <v>219</v>
      </c>
      <c r="B4" s="291"/>
      <c r="C4" s="291"/>
      <c r="D4" s="291"/>
      <c r="E4" s="291"/>
      <c r="F4" s="291"/>
      <c r="G4" s="343"/>
      <c r="H4" s="291"/>
      <c r="I4" s="291"/>
      <c r="J4" s="291"/>
      <c r="K4" s="343"/>
    </row>
    <row r="5" spans="1:11" ht="6.95" customHeight="1">
      <c r="A5" s="289"/>
      <c r="B5" s="305"/>
      <c r="C5" s="291"/>
      <c r="D5" s="291"/>
      <c r="E5" s="291"/>
      <c r="F5" s="291"/>
      <c r="G5" s="306"/>
      <c r="H5" s="291"/>
      <c r="I5" s="291"/>
      <c r="J5" s="291"/>
      <c r="K5" s="306"/>
    </row>
    <row r="6" spans="1:11">
      <c r="A6" s="289"/>
      <c r="B6" s="292" t="s">
        <v>54</v>
      </c>
      <c r="C6" s="291"/>
      <c r="D6" s="306">
        <v>12714</v>
      </c>
      <c r="E6" s="306">
        <v>54990</v>
      </c>
      <c r="F6" s="306">
        <v>59111</v>
      </c>
      <c r="G6" s="344">
        <v>59140</v>
      </c>
      <c r="H6" s="306">
        <v>25713</v>
      </c>
      <c r="I6" s="306"/>
      <c r="J6" s="306"/>
      <c r="K6" s="344"/>
    </row>
    <row r="7" spans="1:11">
      <c r="A7" s="307"/>
      <c r="B7" s="292" t="s">
        <v>220</v>
      </c>
      <c r="C7" s="308"/>
      <c r="D7" s="306">
        <v>-26695</v>
      </c>
      <c r="E7" s="306">
        <v>-82331</v>
      </c>
      <c r="F7" s="306">
        <v>-22291</v>
      </c>
      <c r="G7" s="344">
        <v>-16785</v>
      </c>
      <c r="H7" s="306">
        <v>-29854</v>
      </c>
      <c r="I7" s="306"/>
      <c r="J7" s="306"/>
      <c r="K7" s="344"/>
    </row>
    <row r="8" spans="1:11">
      <c r="A8" s="307"/>
      <c r="B8" s="308" t="s">
        <v>221</v>
      </c>
      <c r="C8" s="308"/>
      <c r="D8" s="306">
        <v>-5344</v>
      </c>
      <c r="E8" s="306">
        <v>-6231</v>
      </c>
      <c r="F8" s="306">
        <v>-5491</v>
      </c>
      <c r="G8" s="344">
        <v>-8048</v>
      </c>
      <c r="H8" s="306">
        <v>-7950</v>
      </c>
      <c r="I8" s="306"/>
      <c r="J8" s="306"/>
      <c r="K8" s="344"/>
    </row>
    <row r="9" spans="1:11">
      <c r="A9" s="297"/>
      <c r="B9" s="292" t="s">
        <v>252</v>
      </c>
      <c r="C9" s="291"/>
      <c r="D9" s="306">
        <v>-984</v>
      </c>
      <c r="E9" s="306">
        <v>-1091</v>
      </c>
      <c r="F9" s="306">
        <v>1876</v>
      </c>
      <c r="G9" s="344">
        <v>-2334</v>
      </c>
      <c r="H9" s="306">
        <v>4979</v>
      </c>
      <c r="I9" s="306"/>
      <c r="J9" s="306"/>
      <c r="K9" s="344"/>
    </row>
    <row r="10" spans="1:11" ht="13.5" thickBot="1">
      <c r="A10" s="309" t="s">
        <v>222</v>
      </c>
      <c r="B10" s="309"/>
      <c r="C10" s="310"/>
      <c r="D10" s="311">
        <v>-18341</v>
      </c>
      <c r="E10" s="311">
        <v>-32481</v>
      </c>
      <c r="F10" s="311">
        <v>29453</v>
      </c>
      <c r="G10" s="311">
        <v>36641</v>
      </c>
      <c r="H10" s="311">
        <f>SUM(H6+H7+H8)-H9</f>
        <v>-17070</v>
      </c>
      <c r="I10" s="311"/>
      <c r="J10" s="311"/>
      <c r="K10" s="311"/>
    </row>
    <row r="11" spans="1:11" s="317" customFormat="1">
      <c r="A11" s="291"/>
      <c r="B11" s="291"/>
      <c r="C11" s="291"/>
      <c r="D11" s="347"/>
      <c r="E11" s="347"/>
      <c r="F11" s="347"/>
      <c r="G11" s="347"/>
    </row>
    <row r="12" spans="1:11" s="317" customFormat="1" ht="12" customHeight="1">
      <c r="A12" s="341" t="s">
        <v>253</v>
      </c>
      <c r="B12" s="291"/>
      <c r="C12" s="291"/>
      <c r="D12" s="291"/>
      <c r="E12" s="291"/>
      <c r="F12" s="291"/>
      <c r="G12" s="291"/>
    </row>
    <row r="13" spans="1:11" s="317" customFormat="1"/>
    <row r="14" spans="1:11" s="317" customFormat="1"/>
    <row r="15" spans="1:11" s="317" customFormat="1">
      <c r="D15" s="346"/>
      <c r="E15" s="346"/>
    </row>
    <row r="16" spans="1:11" s="317" customFormat="1">
      <c r="D16" s="346"/>
      <c r="E16" s="346"/>
      <c r="F16" s="346"/>
      <c r="G16" s="346"/>
      <c r="H16" s="346"/>
    </row>
    <row r="17" s="317" customFormat="1"/>
    <row r="18" s="317" customFormat="1"/>
    <row r="19" s="317" customFormat="1"/>
    <row r="20" s="317" customFormat="1"/>
    <row r="21" s="317" customFormat="1"/>
    <row r="22" s="317" customFormat="1"/>
    <row r="23" s="317" customFormat="1"/>
    <row r="24" s="317" customFormat="1"/>
    <row r="25" s="317" customFormat="1"/>
    <row r="26" s="317" customFormat="1"/>
    <row r="27" s="317" customFormat="1"/>
    <row r="28" s="317" customFormat="1"/>
    <row r="29" s="317" customFormat="1"/>
    <row r="30" s="317" customFormat="1"/>
    <row r="31" s="317" customFormat="1"/>
    <row r="32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  <row r="49" s="317" customFormat="1"/>
    <row r="50" s="317" customFormat="1"/>
    <row r="51" s="317" customFormat="1"/>
    <row r="52" s="317" customFormat="1"/>
    <row r="53" s="317" customFormat="1"/>
    <row r="54" s="317" customFormat="1"/>
    <row r="55" s="317" customFormat="1"/>
    <row r="56" s="317" customFormat="1"/>
    <row r="57" s="317" customFormat="1"/>
    <row r="58" s="317" customFormat="1"/>
    <row r="59" s="317" customFormat="1"/>
    <row r="60" s="317" customFormat="1"/>
    <row r="61" s="317" customFormat="1"/>
    <row r="62" s="317" customFormat="1"/>
    <row r="63" s="317" customFormat="1"/>
    <row r="64" s="317" customFormat="1"/>
    <row r="65" s="317" customFormat="1"/>
    <row r="66" s="317" customFormat="1"/>
    <row r="67" s="317" customFormat="1"/>
    <row r="68" s="317" customFormat="1"/>
    <row r="69" s="317" customFormat="1"/>
    <row r="70" s="317" customFormat="1"/>
    <row r="71" s="317" customFormat="1"/>
    <row r="72" s="317" customFormat="1"/>
    <row r="73" s="317" customFormat="1"/>
    <row r="74" s="317" customFormat="1"/>
    <row r="75" s="317" customFormat="1"/>
    <row r="76" s="317" customFormat="1"/>
    <row r="77" s="317" customFormat="1"/>
    <row r="78" s="317" customFormat="1"/>
    <row r="79" s="317" customFormat="1"/>
    <row r="80" s="317" customFormat="1"/>
    <row r="81" s="317" customFormat="1"/>
    <row r="82" s="317" customFormat="1"/>
    <row r="83" s="317" customFormat="1"/>
    <row r="84" s="317" customFormat="1"/>
    <row r="85" s="317" customFormat="1"/>
    <row r="86" s="317" customFormat="1"/>
    <row r="87" s="317" customFormat="1"/>
    <row r="88" s="317" customFormat="1"/>
    <row r="89" s="317" customFormat="1"/>
    <row r="90" s="317" customFormat="1"/>
    <row r="91" s="317" customFormat="1"/>
    <row r="92" s="317" customFormat="1"/>
    <row r="93" s="317" customFormat="1"/>
    <row r="94" s="317" customFormat="1"/>
    <row r="95" s="317" customFormat="1"/>
    <row r="96" s="317" customFormat="1"/>
    <row r="97" s="317" customFormat="1"/>
    <row r="98" s="317" customFormat="1"/>
    <row r="99" s="317" customFormat="1"/>
    <row r="100" s="317" customFormat="1"/>
    <row r="101" s="317" customFormat="1"/>
    <row r="102" s="317" customFormat="1"/>
    <row r="103" s="317" customFormat="1"/>
    <row r="104" s="317" customFormat="1"/>
    <row r="105" s="317" customFormat="1"/>
    <row r="106" s="317" customFormat="1"/>
    <row r="107" s="317" customFormat="1"/>
    <row r="108" s="317" customFormat="1"/>
    <row r="109" s="317" customFormat="1"/>
    <row r="110" s="317" customFormat="1"/>
    <row r="111" s="317" customFormat="1"/>
    <row r="112" s="317" customFormat="1"/>
    <row r="113" s="317" customFormat="1"/>
    <row r="114" s="317" customFormat="1"/>
    <row r="115" s="317" customFormat="1"/>
    <row r="116" s="317" customFormat="1"/>
    <row r="117" s="317" customFormat="1"/>
    <row r="118" s="317" customFormat="1"/>
    <row r="119" s="317" customFormat="1"/>
    <row r="120" s="317" customFormat="1"/>
    <row r="121" s="317" customFormat="1"/>
    <row r="122" s="317" customFormat="1"/>
    <row r="123" s="317" customFormat="1"/>
    <row r="124" s="317" customFormat="1"/>
    <row r="125" s="317" customFormat="1"/>
    <row r="126" s="317" customFormat="1"/>
    <row r="127" s="317" customFormat="1"/>
    <row r="128" s="317" customFormat="1"/>
    <row r="129" s="317" customFormat="1"/>
    <row r="130" s="317" customFormat="1"/>
    <row r="131" s="317" customFormat="1"/>
    <row r="132" s="317" customFormat="1"/>
    <row r="133" s="317" customFormat="1"/>
    <row r="134" s="317" customFormat="1"/>
    <row r="135" s="317" customFormat="1"/>
    <row r="136" s="317" customFormat="1"/>
    <row r="137" s="317" customFormat="1"/>
    <row r="138" s="317" customFormat="1"/>
    <row r="139" s="317" customFormat="1"/>
    <row r="140" s="317" customFormat="1"/>
    <row r="141" s="317" customFormat="1"/>
    <row r="142" s="317" customFormat="1"/>
    <row r="143" s="317" customFormat="1"/>
    <row r="144" s="317" customFormat="1"/>
    <row r="145" s="317" customFormat="1"/>
    <row r="146" s="317" customFormat="1"/>
    <row r="147" s="317" customFormat="1"/>
    <row r="148" s="317" customFormat="1"/>
    <row r="149" s="317" customFormat="1"/>
    <row r="150" s="317" customFormat="1"/>
    <row r="151" s="317" customFormat="1"/>
    <row r="152" s="317" customFormat="1"/>
    <row r="153" s="317" customFormat="1"/>
    <row r="154" s="317" customFormat="1"/>
    <row r="155" s="317" customFormat="1"/>
    <row r="156" s="317" customFormat="1"/>
    <row r="157" s="317" customFormat="1"/>
    <row r="158" s="317" customFormat="1"/>
    <row r="159" s="317" customFormat="1"/>
    <row r="160" s="317" customFormat="1"/>
    <row r="161" s="317" customFormat="1"/>
    <row r="162" s="317" customFormat="1"/>
    <row r="163" s="317" customFormat="1"/>
    <row r="164" s="317" customFormat="1"/>
    <row r="165" s="317" customFormat="1"/>
    <row r="166" s="317" customFormat="1"/>
    <row r="167" s="317" customFormat="1"/>
    <row r="168" s="317" customFormat="1"/>
    <row r="169" s="317" customFormat="1"/>
    <row r="170" s="317" customFormat="1"/>
    <row r="171" s="317" customFormat="1"/>
    <row r="172" s="317" customFormat="1"/>
    <row r="173" s="317" customFormat="1"/>
    <row r="174" s="317" customFormat="1"/>
    <row r="175" s="317" customFormat="1"/>
    <row r="176" s="317" customFormat="1"/>
    <row r="177" s="317" customFormat="1"/>
    <row r="178" s="317" customFormat="1"/>
    <row r="179" s="317" customFormat="1"/>
    <row r="180" s="317" customFormat="1"/>
    <row r="181" s="317" customFormat="1"/>
    <row r="182" s="317" customFormat="1"/>
    <row r="183" s="317" customFormat="1"/>
    <row r="184" s="317" customFormat="1"/>
    <row r="185" s="317" customFormat="1"/>
    <row r="186" s="317" customFormat="1"/>
    <row r="187" s="317" customFormat="1"/>
    <row r="188" s="317" customFormat="1"/>
    <row r="189" s="317" customFormat="1"/>
    <row r="190" s="317" customFormat="1"/>
    <row r="191" s="317" customFormat="1"/>
    <row r="192" s="317" customFormat="1"/>
    <row r="193" s="317" customFormat="1"/>
    <row r="194" s="317" customFormat="1"/>
    <row r="195" s="317" customFormat="1"/>
    <row r="196" s="317" customFormat="1"/>
    <row r="197" s="317" customFormat="1"/>
    <row r="198" s="317" customFormat="1"/>
    <row r="199" s="317" customFormat="1"/>
    <row r="200" s="317" customFormat="1"/>
    <row r="201" s="317" customFormat="1"/>
    <row r="202" s="317" customFormat="1"/>
    <row r="203" s="317" customFormat="1"/>
    <row r="204" s="317" customFormat="1"/>
    <row r="205" s="317" customFormat="1"/>
    <row r="206" s="317" customFormat="1"/>
    <row r="207" s="317" customFormat="1"/>
    <row r="208" s="317" customFormat="1"/>
    <row r="209" s="317" customFormat="1"/>
    <row r="210" s="317" customFormat="1"/>
    <row r="211" s="317" customFormat="1"/>
    <row r="212" s="317" customFormat="1"/>
    <row r="213" s="317" customFormat="1"/>
    <row r="214" s="317" customFormat="1"/>
    <row r="215" s="317" customFormat="1"/>
    <row r="216" s="317" customFormat="1"/>
    <row r="217" s="317" customFormat="1"/>
    <row r="218" s="317" customFormat="1"/>
    <row r="219" s="317" customFormat="1"/>
    <row r="220" s="317" customFormat="1"/>
    <row r="221" s="317" customFormat="1"/>
    <row r="222" s="317" customFormat="1"/>
    <row r="223" s="317" customFormat="1"/>
    <row r="224" s="317" customFormat="1"/>
    <row r="225" s="317" customFormat="1"/>
    <row r="226" s="317" customFormat="1"/>
    <row r="227" s="317" customFormat="1"/>
    <row r="228" s="317" customFormat="1"/>
    <row r="229" s="317" customFormat="1"/>
    <row r="230" s="317" customFormat="1"/>
    <row r="231" s="317" customFormat="1"/>
    <row r="232" s="317" customFormat="1"/>
    <row r="233" s="317" customFormat="1"/>
    <row r="234" s="317" customFormat="1"/>
    <row r="235" s="317" customFormat="1"/>
    <row r="236" s="317" customFormat="1"/>
    <row r="237" s="317" customFormat="1"/>
    <row r="238" s="317" customFormat="1"/>
    <row r="239" s="317" customFormat="1"/>
    <row r="240" s="317" customFormat="1"/>
    <row r="241" s="317" customFormat="1"/>
    <row r="242" s="317" customFormat="1"/>
    <row r="243" s="317" customFormat="1"/>
    <row r="244" s="317" customFormat="1"/>
    <row r="245" s="317" customFormat="1"/>
    <row r="246" s="317" customFormat="1"/>
    <row r="247" s="317" customFormat="1"/>
    <row r="248" s="317" customFormat="1"/>
    <row r="249" s="317" customFormat="1"/>
    <row r="250" s="317" customFormat="1"/>
    <row r="251" s="317" customFormat="1"/>
    <row r="252" s="317" customFormat="1"/>
    <row r="253" s="317" customFormat="1"/>
    <row r="254" s="317" customFormat="1"/>
    <row r="255" s="317" customFormat="1"/>
    <row r="256" s="317" customFormat="1"/>
    <row r="257" s="317" customFormat="1"/>
    <row r="258" s="317" customFormat="1"/>
    <row r="259" s="317" customFormat="1"/>
    <row r="260" s="317" customFormat="1"/>
    <row r="261" s="317" customFormat="1"/>
    <row r="262" s="317" customFormat="1"/>
    <row r="263" s="317" customFormat="1"/>
    <row r="264" s="317" customFormat="1"/>
    <row r="265" s="317" customFormat="1"/>
    <row r="266" s="317" customFormat="1"/>
    <row r="267" s="317" customFormat="1"/>
    <row r="268" s="317" customFormat="1"/>
    <row r="269" s="317" customFormat="1"/>
    <row r="270" s="317" customFormat="1"/>
    <row r="271" s="317" customFormat="1"/>
    <row r="272" s="317" customFormat="1"/>
    <row r="273" s="317" customFormat="1"/>
    <row r="274" s="317" customFormat="1"/>
    <row r="275" s="317" customFormat="1"/>
    <row r="276" s="317" customFormat="1"/>
    <row r="277" s="317" customFormat="1"/>
    <row r="278" s="317" customFormat="1"/>
    <row r="279" s="317" customFormat="1"/>
    <row r="280" s="317" customFormat="1"/>
    <row r="281" s="317" customFormat="1"/>
    <row r="282" s="317" customFormat="1"/>
    <row r="283" s="317" customFormat="1"/>
    <row r="284" s="317" customFormat="1"/>
    <row r="285" s="317" customFormat="1"/>
    <row r="286" s="317" customFormat="1"/>
    <row r="287" s="317" customFormat="1"/>
    <row r="288" s="317" customFormat="1"/>
    <row r="289" s="317" customFormat="1"/>
    <row r="290" s="317" customFormat="1"/>
    <row r="291" s="317" customFormat="1"/>
    <row r="292" s="317" customFormat="1"/>
    <row r="293" s="317" customFormat="1"/>
    <row r="294" s="317" customFormat="1"/>
    <row r="295" s="317" customFormat="1"/>
    <row r="296" s="317" customFormat="1"/>
    <row r="297" s="317" customFormat="1"/>
    <row r="298" s="317" customFormat="1"/>
    <row r="299" s="317" customFormat="1"/>
    <row r="300" s="317" customFormat="1"/>
    <row r="301" s="317" customFormat="1"/>
    <row r="302" s="317" customFormat="1"/>
    <row r="303" s="317" customFormat="1"/>
    <row r="304" s="317" customFormat="1"/>
    <row r="305" s="317" customFormat="1"/>
    <row r="306" s="317" customFormat="1"/>
    <row r="307" s="317" customFormat="1"/>
    <row r="308" s="317" customFormat="1"/>
    <row r="309" s="317" customFormat="1"/>
    <row r="310" s="317" customFormat="1"/>
    <row r="311" s="317" customFormat="1"/>
    <row r="312" s="317" customFormat="1"/>
    <row r="313" s="317" customFormat="1"/>
    <row r="314" s="317" customFormat="1"/>
    <row r="315" s="317" customFormat="1"/>
    <row r="316" s="317" customFormat="1"/>
    <row r="317" s="317" customFormat="1"/>
    <row r="318" s="317" customFormat="1"/>
    <row r="319" s="317" customFormat="1"/>
    <row r="320" s="317" customFormat="1"/>
    <row r="321" s="317" customFormat="1"/>
    <row r="322" s="317" customFormat="1"/>
    <row r="323" s="317" customFormat="1"/>
    <row r="324" s="317" customFormat="1"/>
    <row r="325" s="317" customFormat="1"/>
    <row r="326" s="317" customFormat="1"/>
    <row r="327" s="317" customFormat="1"/>
    <row r="328" s="317" customFormat="1"/>
    <row r="329" s="317" customFormat="1"/>
    <row r="330" s="317" customFormat="1"/>
    <row r="331" s="317" customFormat="1"/>
    <row r="332" s="317" customFormat="1"/>
    <row r="333" s="317" customFormat="1"/>
    <row r="334" s="317" customFormat="1"/>
    <row r="335" s="317" customFormat="1"/>
    <row r="336" s="317" customFormat="1"/>
    <row r="337" s="317" customFormat="1"/>
    <row r="338" s="317" customFormat="1"/>
    <row r="339" s="317" customFormat="1"/>
    <row r="340" s="317" customFormat="1"/>
    <row r="341" s="317" customFormat="1"/>
    <row r="342" s="317" customFormat="1"/>
    <row r="343" s="317" customFormat="1"/>
    <row r="344" s="317" customFormat="1"/>
    <row r="345" s="317" customFormat="1"/>
    <row r="346" s="317" customFormat="1"/>
    <row r="347" s="317" customFormat="1"/>
    <row r="348" s="317" customFormat="1"/>
    <row r="349" s="317" customFormat="1"/>
    <row r="350" s="317" customFormat="1"/>
    <row r="351" s="317" customFormat="1"/>
    <row r="352" s="317" customFormat="1"/>
    <row r="353" s="317" customFormat="1"/>
    <row r="354" s="317" customFormat="1"/>
    <row r="355" s="317" customFormat="1"/>
    <row r="356" s="317" customFormat="1"/>
    <row r="357" s="317" customFormat="1"/>
    <row r="358" s="317" customFormat="1"/>
    <row r="359" s="317" customFormat="1"/>
    <row r="360" s="317" customFormat="1"/>
    <row r="361" s="317" customFormat="1"/>
    <row r="362" s="317" customFormat="1"/>
    <row r="363" s="317" customFormat="1"/>
    <row r="364" s="317" customFormat="1"/>
    <row r="365" s="317" customFormat="1"/>
    <row r="366" s="317" customFormat="1"/>
    <row r="367" s="317" customFormat="1"/>
    <row r="368" s="317" customFormat="1"/>
    <row r="369" s="317" customFormat="1"/>
    <row r="370" s="317" customFormat="1"/>
    <row r="371" s="317" customFormat="1"/>
    <row r="372" s="317" customFormat="1"/>
    <row r="373" s="317" customFormat="1"/>
    <row r="374" s="317" customFormat="1"/>
    <row r="375" s="317" customFormat="1"/>
    <row r="376" s="317" customFormat="1"/>
    <row r="377" s="317" customFormat="1"/>
    <row r="378" s="317" customFormat="1"/>
    <row r="379" s="317" customFormat="1"/>
    <row r="380" s="317" customFormat="1"/>
    <row r="381" s="317" customFormat="1"/>
    <row r="382" s="317" customFormat="1"/>
    <row r="383" s="317" customFormat="1"/>
    <row r="384" s="317" customFormat="1"/>
    <row r="385" s="317" customFormat="1"/>
    <row r="386" s="317" customFormat="1"/>
    <row r="387" s="317" customFormat="1"/>
    <row r="388" s="317" customFormat="1"/>
    <row r="389" s="317" customFormat="1"/>
    <row r="390" s="317" customFormat="1"/>
    <row r="391" s="317" customFormat="1"/>
    <row r="392" s="317" customFormat="1"/>
    <row r="393" s="317" customFormat="1"/>
    <row r="394" s="317" customFormat="1"/>
    <row r="395" s="317" customFormat="1"/>
    <row r="396" s="317" customFormat="1"/>
    <row r="397" s="317" customFormat="1"/>
    <row r="398" s="317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P&amp;L</vt:lpstr>
      <vt:lpstr>BS</vt:lpstr>
      <vt:lpstr>CF_en</vt:lpstr>
      <vt:lpstr>Segments</vt:lpstr>
      <vt:lpstr>KPIs quarterly</vt:lpstr>
      <vt:lpstr>back-up_reconciliations</vt:lpstr>
      <vt:lpstr>EBITDA AL</vt:lpstr>
      <vt:lpstr>CAPEX</vt:lpstr>
      <vt:lpstr>FCF</vt:lpstr>
      <vt:lpstr>Net debt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2020-11-02T10:44:31Z</cp:lastPrinted>
  <dcterms:created xsi:type="dcterms:W3CDTF">2011-11-09T16:57:31Z</dcterms:created>
  <dcterms:modified xsi:type="dcterms:W3CDTF">2021-05-11T12:07:18Z</dcterms:modified>
</cp:coreProperties>
</file>