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1\Q3 2021\"/>
    </mc:Choice>
  </mc:AlternateContent>
  <xr:revisionPtr revIDLastSave="0" documentId="13_ncr:1_{9DB891C8-F5BD-440D-B946-23DCC7487AA4}" xr6:coauthVersionLast="44" xr6:coauthVersionMax="46" xr10:uidLastSave="{00000000-0000-0000-0000-000000000000}"/>
  <bookViews>
    <workbookView xWindow="-120" yWindow="-120" windowWidth="20730" windowHeight="11310" tabRatio="876" firstSheet="2" activeTab="9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EBITDA AL_hun" sheetId="35" r:id="rId7"/>
    <sheet name="CAPEX_hun" sheetId="36" r:id="rId8"/>
    <sheet name="Szabad CF" sheetId="37" r:id="rId9"/>
    <sheet name="Nettó adósság" sheetId="38" r:id="rId10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CF_hun!$A$1:$H$47</definedName>
    <definedName name="_xlnm.Print_Area" localSheetId="0">Eredmény!$A$1:$G$86</definedName>
    <definedName name="_xlnm.Print_Area" localSheetId="1">Mérleg!$A$1:$G$80</definedName>
    <definedName name="_xlnm.Print_Area" localSheetId="4">'negyedéves KPI-k'!$A$1:$E$79</definedName>
    <definedName name="_xlnm.Print_Area" localSheetId="3">Szegmensek!$A$1:$G$65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27" l="1"/>
  <c r="H38" i="27"/>
  <c r="H13" i="27"/>
  <c r="H11" i="27" s="1"/>
  <c r="J15" i="38" l="1"/>
  <c r="J10" i="37"/>
  <c r="J19" i="38" l="1"/>
  <c r="J57" i="18" l="1"/>
  <c r="J48" i="18"/>
  <c r="J47" i="18"/>
  <c r="J38" i="18"/>
  <c r="J41" i="18" s="1"/>
  <c r="J52" i="18" s="1"/>
  <c r="J56" i="18" s="1"/>
  <c r="J58" i="18" s="1"/>
  <c r="J37" i="18"/>
  <c r="J28" i="18"/>
  <c r="J17" i="18"/>
  <c r="J18" i="18" s="1"/>
  <c r="J22" i="18" s="1"/>
  <c r="J26" i="18" s="1"/>
  <c r="J29" i="18" s="1"/>
  <c r="J8" i="18"/>
  <c r="J11" i="18" s="1"/>
  <c r="J7" i="18"/>
  <c r="J44" i="8" l="1"/>
  <c r="J40" i="8"/>
  <c r="J30" i="8"/>
  <c r="J19" i="8"/>
  <c r="J85" i="23" l="1"/>
  <c r="J71" i="23"/>
  <c r="J64" i="23"/>
  <c r="J52" i="23"/>
  <c r="J43" i="23"/>
  <c r="J35" i="23"/>
  <c r="J24" i="23"/>
  <c r="J14" i="23"/>
  <c r="J28" i="23" s="1"/>
  <c r="J47" i="23" l="1"/>
  <c r="J56" i="23" s="1"/>
  <c r="J60" i="23" s="1"/>
  <c r="J66" i="23" s="1"/>
  <c r="J73" i="23"/>
  <c r="J74" i="23" s="1"/>
  <c r="J36" i="23"/>
  <c r="I19" i="38" l="1"/>
  <c r="E19" i="38"/>
  <c r="I15" i="38"/>
  <c r="H15" i="38"/>
  <c r="H19" i="38" s="1"/>
  <c r="G15" i="38"/>
  <c r="G19" i="38" s="1"/>
  <c r="F15" i="38"/>
  <c r="F19" i="38" s="1"/>
  <c r="E15" i="38"/>
  <c r="D15" i="38"/>
  <c r="D19" i="38" s="1"/>
  <c r="I10" i="37"/>
  <c r="H10" i="37"/>
  <c r="H23" i="36"/>
  <c r="G23" i="36"/>
  <c r="F23" i="36"/>
  <c r="E23" i="36"/>
  <c r="D23" i="36"/>
  <c r="H16" i="36"/>
  <c r="G16" i="36"/>
  <c r="F16" i="36"/>
  <c r="E16" i="36"/>
  <c r="D16" i="36"/>
  <c r="E47" i="27"/>
  <c r="D47" i="27"/>
  <c r="D13" i="27"/>
  <c r="I44" i="8" l="1"/>
  <c r="H44" i="8"/>
  <c r="I40" i="8"/>
  <c r="H40" i="8"/>
  <c r="I30" i="8"/>
  <c r="H30" i="8"/>
  <c r="I19" i="8"/>
  <c r="H19" i="8"/>
  <c r="G77" i="7"/>
  <c r="F77" i="7"/>
  <c r="I75" i="7"/>
  <c r="I77" i="7" s="1"/>
  <c r="H75" i="7"/>
  <c r="H77" i="7" s="1"/>
  <c r="G75" i="7"/>
  <c r="F75" i="7"/>
  <c r="E75" i="7"/>
  <c r="E77" i="7" s="1"/>
  <c r="D75" i="7"/>
  <c r="D77" i="7" s="1"/>
  <c r="I63" i="7"/>
  <c r="H63" i="7"/>
  <c r="G63" i="7"/>
  <c r="F63" i="7"/>
  <c r="E63" i="7"/>
  <c r="D63" i="7"/>
  <c r="I50" i="7"/>
  <c r="I65" i="7" s="1"/>
  <c r="I79" i="7" s="1"/>
  <c r="H50" i="7"/>
  <c r="H65" i="7" s="1"/>
  <c r="H79" i="7" s="1"/>
  <c r="G50" i="7"/>
  <c r="G65" i="7" s="1"/>
  <c r="G79" i="7" s="1"/>
  <c r="F50" i="7"/>
  <c r="F65" i="7" s="1"/>
  <c r="F79" i="7" s="1"/>
  <c r="E50" i="7"/>
  <c r="E65" i="7" s="1"/>
  <c r="D50" i="7"/>
  <c r="D65" i="7" s="1"/>
  <c r="E35" i="7"/>
  <c r="D35" i="7"/>
  <c r="I33" i="7"/>
  <c r="H33" i="7"/>
  <c r="G33" i="7"/>
  <c r="F33" i="7"/>
  <c r="E33" i="7"/>
  <c r="D33" i="7"/>
  <c r="I18" i="7"/>
  <c r="I35" i="7" s="1"/>
  <c r="H18" i="7"/>
  <c r="H35" i="7" s="1"/>
  <c r="G18" i="7"/>
  <c r="G35" i="7" s="1"/>
  <c r="F18" i="7"/>
  <c r="F35" i="7" s="1"/>
  <c r="E18" i="7"/>
  <c r="D18" i="7"/>
  <c r="I85" i="23"/>
  <c r="H85" i="23"/>
  <c r="G85" i="23"/>
  <c r="F85" i="23"/>
  <c r="E85" i="23"/>
  <c r="D85" i="23"/>
  <c r="I71" i="23"/>
  <c r="H71" i="23"/>
  <c r="G71" i="23"/>
  <c r="F71" i="23"/>
  <c r="E71" i="23"/>
  <c r="D71" i="23"/>
  <c r="G66" i="23"/>
  <c r="I64" i="23"/>
  <c r="H64" i="23"/>
  <c r="G64" i="23"/>
  <c r="F64" i="23"/>
  <c r="F66" i="23" s="1"/>
  <c r="E64" i="23"/>
  <c r="E66" i="23" s="1"/>
  <c r="D64" i="23"/>
  <c r="D66" i="23" s="1"/>
  <c r="I52" i="23"/>
  <c r="H52" i="23"/>
  <c r="H43" i="23"/>
  <c r="E43" i="23"/>
  <c r="I35" i="23"/>
  <c r="I43" i="23" s="1"/>
  <c r="H35" i="23"/>
  <c r="G35" i="23"/>
  <c r="G43" i="23" s="1"/>
  <c r="F35" i="23"/>
  <c r="F43" i="23" s="1"/>
  <c r="E35" i="23"/>
  <c r="D35" i="23"/>
  <c r="D43" i="23" s="1"/>
  <c r="G28" i="23"/>
  <c r="G36" i="23" s="1"/>
  <c r="D28" i="23"/>
  <c r="D73" i="23" s="1"/>
  <c r="D74" i="23" s="1"/>
  <c r="I24" i="23"/>
  <c r="H24" i="23"/>
  <c r="G24" i="23"/>
  <c r="F24" i="23"/>
  <c r="E24" i="23"/>
  <c r="E28" i="23" s="1"/>
  <c r="D24" i="23"/>
  <c r="I14" i="23"/>
  <c r="I28" i="23" s="1"/>
  <c r="H14" i="23"/>
  <c r="H28" i="23" s="1"/>
  <c r="G14" i="23"/>
  <c r="F14" i="23"/>
  <c r="F28" i="23" s="1"/>
  <c r="E14" i="23"/>
  <c r="D14" i="23"/>
  <c r="E79" i="7" l="1"/>
  <c r="D79" i="7"/>
  <c r="I73" i="23"/>
  <c r="I74" i="23" s="1"/>
  <c r="I47" i="23"/>
  <c r="I56" i="23" s="1"/>
  <c r="I60" i="23" s="1"/>
  <c r="I66" i="23" s="1"/>
  <c r="I36" i="23"/>
  <c r="E36" i="23"/>
  <c r="E73" i="23"/>
  <c r="E74" i="23" s="1"/>
  <c r="E47" i="23"/>
  <c r="E56" i="23" s="1"/>
  <c r="H73" i="23"/>
  <c r="H74" i="23" s="1"/>
  <c r="H47" i="23"/>
  <c r="H56" i="23" s="1"/>
  <c r="H36" i="23"/>
  <c r="F36" i="23"/>
  <c r="F73" i="23"/>
  <c r="F74" i="23" s="1"/>
  <c r="F47" i="23"/>
  <c r="F56" i="23" s="1"/>
  <c r="G73" i="23"/>
  <c r="G74" i="23" s="1"/>
  <c r="D36" i="23"/>
  <c r="D47" i="23"/>
  <c r="D56" i="23" s="1"/>
  <c r="G47" i="23"/>
  <c r="G56" i="23" s="1"/>
</calcChain>
</file>

<file path=xl/sharedStrings.xml><?xml version="1.0" encoding="utf-8"?>
<sst xmlns="http://schemas.openxmlformats.org/spreadsheetml/2006/main" count="407" uniqueCount="262">
  <si>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</si>
  <si>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</si>
  <si>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</si>
  <si>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</si>
  <si>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</si>
  <si>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</si>
  <si>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</si>
  <si>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</si>
  <si>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</si>
  <si>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</si>
  <si>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</si>
  <si>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</si>
  <si>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</si>
  <si>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</si>
  <si>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</si>
  <si>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</si>
  <si>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</si>
  <si>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</si>
  <si>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</si>
  <si>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</si>
  <si>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</si>
  <si>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</si>
  <si>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</si>
  <si>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</si>
  <si>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</si>
  <si>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</si>
  <si>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</si>
  <si>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</si>
  <si>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</si>
  <si>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</si>
  <si>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</si>
  <si>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</si>
  <si>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</si>
  <si>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</si>
  <si>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</si>
  <si>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</si>
  <si>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</si>
  <si>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</si>
  <si>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</si>
  <si>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</si>
  <si>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</si>
  <si>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</si>
  <si>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</si>
  <si>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</si>
  <si>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</si>
  <si>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</si>
  <si>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</si>
  <si>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</si>
  <si>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</si>
  <si>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</si>
  <si>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</si>
  <si>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</si>
  <si>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</si>
  <si>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</si>
  <si>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</si>
  <si>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</si>
  <si>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</si>
  <si>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</si>
  <si>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</si>
  <si>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</si>
  <si>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</si>
  <si>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</si>
  <si>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</si>
  <si>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</si>
  <si>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</si>
  <si>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</si>
  <si>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</si>
  <si>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</si>
  <si>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</si>
  <si>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</si>
  <si>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</si>
  <si>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</si>
  <si>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</si>
  <si>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</si>
  <si>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</si>
  <si>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</si>
  <si>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</si>
  <si>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</si>
  <si>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</si>
  <si>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</si>
  <si>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</si>
  <si>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</si>
  <si>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</si>
  <si>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</si>
  <si>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</si>
  <si>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</si>
  <si>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</si>
  <si>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</si>
  <si>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</si>
  <si>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</si>
  <si>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</si>
  <si>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</si>
  <si>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</si>
  <si>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</si>
  <si>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</si>
  <si>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</si>
  <si>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</si>
  <si>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</si>
  <si>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</si>
  <si>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</si>
  <si>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</si>
  <si>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</si>
  <si>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</si>
  <si>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</si>
  <si>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</si>
  <si>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</si>
  <si>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</si>
  <si>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</si>
  <si>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</si>
  <si>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</si>
  <si>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</si>
  <si>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</si>
  <si>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</si>
  <si>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</si>
  <si>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</si>
  <si>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</si>
  <si>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</si>
  <si>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</si>
  <si>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</si>
  <si>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</si>
  <si>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</si>
  <si>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</si>
  <si>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</si>
  <si>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</si>
  <si>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</si>
  <si>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</si>
  <si>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</si>
  <si>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</si>
  <si>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</si>
  <si>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</si>
  <si>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</si>
  <si>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</si>
  <si>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</si>
  <si>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</si>
  <si>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</si>
  <si>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</si>
  <si>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</si>
  <si>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</si>
  <si>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</si>
  <si>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</si>
  <si>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</si>
  <si>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</si>
  <si>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</si>
  <si>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</si>
  <si>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</si>
  <si>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</si>
  <si>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</si>
  <si>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</si>
  <si>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</si>
  <si>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</si>
  <si>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</si>
  <si>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</si>
  <si>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</si>
  <si>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</si>
  <si>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</si>
  <si>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</si>
  <si>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</si>
  <si>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</si>
  <si>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</si>
  <si>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Használatijog-eszköz</t>
  </si>
  <si>
    <t>Egyéb befektetett eszközök</t>
  </si>
  <si>
    <t>Lízing kötelezettségek</t>
  </si>
  <si>
    <t>ÉSZAK-MACEDÓNIA</t>
  </si>
  <si>
    <t>Q1 2020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</si>
  <si>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</si>
  <si>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</si>
  <si>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</si>
  <si>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</si>
  <si>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</si>
  <si>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</si>
  <si>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</si>
  <si>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</si>
  <si>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</si>
  <si>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</si>
  <si>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</si>
  <si>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</si>
  <si>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</si>
  <si>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</si>
  <si>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</si>
  <si>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</si>
  <si>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</si>
  <si>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</si>
  <si>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</si>
  <si>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</si>
  <si>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</si>
  <si>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Kiskereskedelmi szélessávú internet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</si>
  <si>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TV piaci részesedés </t>
    </r>
    <r>
      <rPr>
        <vertAlign val="superscript"/>
        <sz val="10"/>
        <rFont val="TeleNeo Office"/>
        <family val="2"/>
        <charset val="238"/>
      </rPr>
      <t>(1)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</si>
  <si>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NMHH riport alapján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</si>
  <si>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</si>
  <si>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</si>
  <si>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(2)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</si>
  <si>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</si>
  <si>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Q4 2020</t>
  </si>
  <si>
    <t>Kötvénykibocsátásból befolt összegek</t>
  </si>
  <si>
    <t>Kötvények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</si>
  <si>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</si>
  <si>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</si>
  <si>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</si>
  <si>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</si>
  <si>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</si>
  <si>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</si>
  <si>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</si>
  <si>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</si>
  <si>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</si>
  <si>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</si>
  <si>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</si>
  <si>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</si>
  <si>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Társult- és közös vezetésű vállalkozásokért fizetett összegek</t>
  </si>
  <si>
    <r>
      <t xml:space="preserve">Hívásforgalmat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</si>
  <si>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Internetforgalmat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</si>
  <si>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t>Bruttó profit</t>
  </si>
  <si>
    <t xml:space="preserve">Hitelek és egyéb kölcsönök felvétele </t>
  </si>
  <si>
    <t>Hitelek és egyéb kölcsönök visszafizetése</t>
  </si>
  <si>
    <t>Szegmens Capex AL Spectrum licensz nélkül</t>
  </si>
  <si>
    <t>Capex</t>
  </si>
  <si>
    <t>Telekom-Hungary</t>
  </si>
  <si>
    <t>IFRS 16-hoz kapcsolódó ÉCS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</si>
  <si>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</si>
  <si>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</si>
  <si>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</si>
  <si>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</si>
  <si>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</si>
  <si>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</si>
  <si>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Beruházás tárgyi eszközökbe és immateriális javakba kivéve spektrum licensz</t>
  </si>
  <si>
    <t>+/- Pénzmozgás</t>
  </si>
  <si>
    <t>Beruházás használatijog-eszközökbe</t>
  </si>
  <si>
    <t>Spektrum licensz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</si>
  <si>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</si>
  <si>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</si>
  <si>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</si>
  <si>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</si>
  <si>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</si>
  <si>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</si>
  <si>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</si>
  <si>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</si>
  <si>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</si>
  <si>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</si>
  <si>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</si>
  <si>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</si>
  <si>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</si>
  <si>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Befektetési tevékenységből származó nettó cash flow</t>
  </si>
  <si>
    <t xml:space="preserve"> Szabad cash flow</t>
  </si>
  <si>
    <t>Szabad cash flow levezetése</t>
  </si>
  <si>
    <t>12 havi görgetett EBITDA</t>
  </si>
  <si>
    <t>Nettó adósság / EBITDA ráta</t>
  </si>
  <si>
    <t>Egyéb pénzügyi eszközök beszerzése / eladása - nettó</t>
  </si>
  <si>
    <t>Q1 2021</t>
  </si>
  <si>
    <t>Szabad cash flow = Üzleti tevékenységből származó nettó cash flow + Befektetési tevékenységből származó nettó cash flow + Egyéb pénzügyi kötelezettségek kifizetésére fordított összegek - Egyéb pénzügyi eszközök beszerzése /eladása - nettó</t>
  </si>
  <si>
    <t>Kamat bevétel</t>
  </si>
  <si>
    <t>Kamat költség</t>
  </si>
  <si>
    <t>Egyéb pénzügyi költségek</t>
  </si>
  <si>
    <t xml:space="preserve">értékek módosított bemutatás következtében változtak </t>
  </si>
  <si>
    <t>Hangalapú bevételek - nagykereskedelmi</t>
  </si>
  <si>
    <t>Q2 2021</t>
  </si>
  <si>
    <t>Q3 2021</t>
  </si>
  <si>
    <t>46,7%</t>
  </si>
  <si>
    <t>12,1%</t>
  </si>
  <si>
    <t>6,5%</t>
  </si>
  <si>
    <t>21,9%</t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</si>
  <si>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(2) (3)</t>
    </r>
  </si>
  <si>
    <t>-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</si>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</sst>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10"/>
      <color theme="3" tint="0.39997558519241921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1" applyNumberFormat="0" applyAlignment="0" applyProtection="0"/>
    <xf numFmtId="0" fontId="24" fillId="26" borderId="22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1" applyNumberFormat="0" applyAlignment="0" applyProtection="0"/>
    <xf numFmtId="0" fontId="31" fillId="0" borderId="27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1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3">
      <alignment vertical="center"/>
    </xf>
    <xf numFmtId="38" fontId="13" fillId="0" borderId="1">
      <alignment vertical="center"/>
    </xf>
    <xf numFmtId="38" fontId="13" fillId="0" borderId="33">
      <alignment vertical="center"/>
    </xf>
    <xf numFmtId="0" fontId="54" fillId="69" borderId="22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4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4" applyNumberFormat="0" applyAlignment="0" applyProtection="0"/>
    <xf numFmtId="0" fontId="46" fillId="0" borderId="35">
      <alignment horizontal="left" vertical="center"/>
    </xf>
    <xf numFmtId="0" fontId="15" fillId="0" borderId="3">
      <alignment horizontal="left" vertical="center"/>
    </xf>
    <xf numFmtId="0" fontId="46" fillId="0" borderId="35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7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6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9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6" applyNumberFormat="0" applyProtection="0">
      <alignment vertical="center"/>
    </xf>
    <xf numFmtId="4" fontId="67" fillId="2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68" fillId="18" borderId="38" applyNumberFormat="0" applyProtection="0">
      <alignment horizontal="left" vertical="top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78" borderId="40" applyNumberFormat="0">
      <protection locked="0"/>
    </xf>
    <xf numFmtId="0" fontId="66" fillId="23" borderId="41" applyBorder="0"/>
    <xf numFmtId="4" fontId="38" fillId="11" borderId="38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8" applyNumberFormat="0" applyProtection="0">
      <alignment horizontal="left" vertical="center" indent="1"/>
    </xf>
    <xf numFmtId="0" fontId="38" fillId="11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67" fillId="4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8" fillId="86" borderId="38" applyNumberFormat="0" applyProtection="0">
      <alignment horizontal="left" vertical="top" indent="1"/>
    </xf>
    <xf numFmtId="4" fontId="69" fillId="89" borderId="39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0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0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4" fillId="80" borderId="0"/>
    <xf numFmtId="0" fontId="44" fillId="80" borderId="0"/>
    <xf numFmtId="0" fontId="14" fillId="23" borderId="38" applyNumberFormat="0" applyProtection="0">
      <alignment horizontal="left" vertical="top" indent="1"/>
    </xf>
    <xf numFmtId="0" fontId="14" fillId="86" borderId="38" applyNumberFormat="0" applyProtection="0">
      <alignment horizontal="left" vertical="top" indent="1"/>
    </xf>
    <xf numFmtId="0" fontId="14" fillId="44" borderId="38" applyNumberFormat="0" applyProtection="0">
      <alignment horizontal="left" vertical="top" indent="1"/>
    </xf>
    <xf numFmtId="0" fontId="14" fillId="87" borderId="38" applyNumberFormat="0" applyProtection="0">
      <alignment horizontal="left" vertical="top" indent="1"/>
    </xf>
    <xf numFmtId="0" fontId="14" fillId="78" borderId="40" applyNumberFormat="0">
      <protection locked="0"/>
    </xf>
    <xf numFmtId="0" fontId="44" fillId="80" borderId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0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0" applyNumberFormat="0" applyProtection="0">
      <alignment vertical="center"/>
    </xf>
    <xf numFmtId="4" fontId="14" fillId="18" borderId="30" applyNumberFormat="0" applyProtection="0">
      <alignment vertical="center"/>
    </xf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2" fillId="30" borderId="26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87" borderId="38" applyNumberFormat="0" applyProtection="0">
      <alignment horizontal="left" vertical="top" indent="1"/>
    </xf>
    <xf numFmtId="0" fontId="44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0" borderId="30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1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1" applyNumberFormat="0" applyAlignment="0" applyProtection="0"/>
    <xf numFmtId="0" fontId="76" fillId="79" borderId="21" applyNumberFormat="0" applyAlignment="0" applyProtection="0"/>
    <xf numFmtId="189" fontId="99" fillId="0" borderId="0" applyFill="0" applyBorder="0" applyProtection="0"/>
    <xf numFmtId="0" fontId="100" fillId="19" borderId="22" applyNumberFormat="0" applyAlignment="0" applyProtection="0"/>
    <xf numFmtId="0" fontId="54" fillId="69" borderId="22" applyNumberFormat="0" applyAlignment="0" applyProtection="0"/>
    <xf numFmtId="0" fontId="24" fillId="132" borderId="48" applyNumberFormat="0" applyAlignment="0" applyProtection="0"/>
    <xf numFmtId="0" fontId="78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80" fillId="0" borderId="31" applyNumberFormat="0" applyFill="0" applyAlignment="0" applyProtection="0"/>
    <xf numFmtId="0" fontId="81" fillId="0" borderId="50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2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7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6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7" applyNumberFormat="0" applyFont="0" applyAlignment="0" applyProtection="0"/>
    <xf numFmtId="0" fontId="110" fillId="0" borderId="0"/>
    <xf numFmtId="0" fontId="59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6" applyNumberFormat="0" applyProtection="0">
      <alignment vertical="center"/>
    </xf>
    <xf numFmtId="4" fontId="12" fillId="28" borderId="26" applyNumberFormat="0" applyProtection="0">
      <alignment vertical="center"/>
    </xf>
    <xf numFmtId="0" fontId="82" fillId="50" borderId="26" applyNumberFormat="0" applyProtection="0">
      <alignment vertical="center"/>
    </xf>
    <xf numFmtId="0" fontId="37" fillId="50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37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7" fillId="81" borderId="26" applyNumberFormat="0" applyProtection="0">
      <alignment horizontal="right" vertical="center"/>
    </xf>
    <xf numFmtId="0" fontId="37" fillId="46" borderId="26" applyNumberFormat="0" applyProtection="0">
      <alignment horizontal="right" vertical="center"/>
    </xf>
    <xf numFmtId="0" fontId="37" fillId="73" borderId="26" applyNumberFormat="0" applyProtection="0">
      <alignment horizontal="right" vertical="center"/>
    </xf>
    <xf numFmtId="0" fontId="37" fillId="119" borderId="26" applyNumberFormat="0" applyProtection="0">
      <alignment horizontal="right" vertical="center"/>
    </xf>
    <xf numFmtId="0" fontId="37" fillId="124" borderId="26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6" applyNumberFormat="0" applyProtection="0">
      <alignment horizontal="right" vertical="center"/>
    </xf>
    <xf numFmtId="0" fontId="37" fillId="74" borderId="26" applyNumberFormat="0" applyProtection="0">
      <alignment horizontal="right" vertical="center"/>
    </xf>
    <xf numFmtId="0" fontId="37" fillId="139" borderId="26" applyNumberFormat="0" applyProtection="0">
      <alignment horizontal="right" vertical="center"/>
    </xf>
    <xf numFmtId="0" fontId="37" fillId="118" borderId="26" applyNumberFormat="0" applyProtection="0">
      <alignment horizontal="right" vertical="center"/>
    </xf>
    <xf numFmtId="0" fontId="83" fillId="140" borderId="26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0" fontId="37" fillId="141" borderId="5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0" fontId="37" fillId="142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5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18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5" fillId="0" borderId="0"/>
    <xf numFmtId="0" fontId="7" fillId="110" borderId="26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6" applyNumberFormat="0" applyProtection="0">
      <alignment vertical="center"/>
    </xf>
    <xf numFmtId="0" fontId="82" fillId="47" borderId="26" applyNumberFormat="0" applyProtection="0">
      <alignment vertical="center"/>
    </xf>
    <xf numFmtId="0" fontId="37" fillId="47" borderId="26" applyNumberFormat="0" applyProtection="0">
      <alignment horizontal="left" vertical="center" indent="1"/>
    </xf>
    <xf numFmtId="0" fontId="37" fillId="47" borderId="26" applyNumberFormat="0" applyProtection="0">
      <alignment horizontal="left" vertical="center" indent="1"/>
    </xf>
    <xf numFmtId="0" fontId="37" fillId="141" borderId="26" applyNumberFormat="0" applyProtection="0">
      <alignment horizontal="right" vertical="center"/>
    </xf>
    <xf numFmtId="0" fontId="37" fillId="141" borderId="26" applyNumberFormat="0" applyProtection="0">
      <alignment horizontal="right" vertical="center"/>
    </xf>
    <xf numFmtId="0" fontId="82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84" fillId="141" borderId="26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1" applyNumberFormat="0" applyAlignment="0" applyProtection="0"/>
    <xf numFmtId="0" fontId="65" fillId="49" borderId="21" applyNumberFormat="0" applyAlignment="0" applyProtection="0"/>
    <xf numFmtId="0" fontId="76" fillId="79" borderId="21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7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77" fillId="116" borderId="37" applyNumberFormat="0" applyFont="0" applyAlignment="0" applyProtection="0"/>
    <xf numFmtId="0" fontId="128" fillId="78" borderId="58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4" fillId="0" borderId="0"/>
    <xf numFmtId="0" fontId="14" fillId="87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14" fillId="87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9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5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2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0" applyNumberFormat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6" applyNumberFormat="0" applyAlignment="0" applyProtection="0"/>
    <xf numFmtId="0" fontId="73" fillId="67" borderId="30" applyNumberFormat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7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4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1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0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3" applyNumberFormat="0" applyFill="0" applyAlignment="0" applyProtection="0"/>
    <xf numFmtId="0" fontId="42" fillId="0" borderId="46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0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0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0" applyNumberFormat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6" fillId="0" borderId="45" applyNumberFormat="0" applyFill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4" fillId="66" borderId="30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6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2" fillId="0" borderId="46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9" applyNumberFormat="0" applyProtection="0">
      <alignment horizontal="left" vertical="center" indent="1"/>
    </xf>
    <xf numFmtId="0" fontId="45" fillId="0" borderId="0"/>
    <xf numFmtId="4" fontId="19" fillId="23" borderId="39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9" applyNumberFormat="0" applyProtection="0">
      <alignment horizontal="left" vertical="center" indent="1"/>
    </xf>
    <xf numFmtId="0" fontId="45" fillId="0" borderId="0"/>
    <xf numFmtId="4" fontId="14" fillId="86" borderId="39" applyNumberFormat="0" applyProtection="0">
      <alignment horizontal="left" vertical="center" indent="1"/>
    </xf>
    <xf numFmtId="0" fontId="14" fillId="23" borderId="38" applyNumberFormat="0" applyProtection="0">
      <alignment horizontal="left" vertical="top" indent="1"/>
    </xf>
    <xf numFmtId="0" fontId="45" fillId="0" borderId="0"/>
    <xf numFmtId="0" fontId="14" fillId="86" borderId="38" applyNumberFormat="0" applyProtection="0">
      <alignment horizontal="left" vertical="top" indent="1"/>
    </xf>
    <xf numFmtId="0" fontId="45" fillId="0" borderId="0"/>
    <xf numFmtId="0" fontId="14" fillId="44" borderId="38" applyNumberFormat="0" applyProtection="0">
      <alignment horizontal="left" vertical="top" indent="1"/>
    </xf>
    <xf numFmtId="0" fontId="45" fillId="0" borderId="0"/>
    <xf numFmtId="0" fontId="14" fillId="87" borderId="38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9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0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91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6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 applyAlignment="1">
      <alignment horizontal="right" vertical="center"/>
    </xf>
    <xf numFmtId="169" fontId="131" fillId="0" borderId="71" xfId="53" applyNumberFormat="1" applyFont="1" applyFill="1" applyBorder="1" applyAlignment="1">
      <alignment horizontal="right" vertical="center"/>
    </xf>
    <xf numFmtId="0" fontId="129" fillId="5" borderId="15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7" xfId="32" applyFont="1" applyFill="1" applyBorder="1" applyAlignment="1">
      <alignment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5" xfId="0" applyNumberFormat="1" applyFont="1" applyFill="1" applyBorder="1" applyAlignment="1">
      <alignment vertical="center"/>
    </xf>
    <xf numFmtId="169" fontId="131" fillId="0" borderId="70" xfId="53" applyNumberFormat="1" applyFont="1" applyFill="1" applyBorder="1" applyAlignment="1">
      <alignment horizontal="right" vertical="center"/>
    </xf>
    <xf numFmtId="169" fontId="129" fillId="0" borderId="16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/>
    <xf numFmtId="169" fontId="131" fillId="0" borderId="71" xfId="53" applyNumberFormat="1" applyFont="1" applyFill="1" applyBorder="1"/>
    <xf numFmtId="37" fontId="132" fillId="9" borderId="67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169" fontId="130" fillId="0" borderId="16" xfId="0" applyNumberFormat="1" applyFont="1" applyFill="1" applyBorder="1" applyAlignment="1">
      <alignment horizontal="right" vertical="center"/>
    </xf>
    <xf numFmtId="37" fontId="131" fillId="5" borderId="66" xfId="53" applyNumberFormat="1" applyFont="1" applyFill="1" applyBorder="1"/>
    <xf numFmtId="169" fontId="129" fillId="0" borderId="16" xfId="53" applyNumberFormat="1" applyFont="1" applyFill="1" applyBorder="1"/>
    <xf numFmtId="169" fontId="129" fillId="9" borderId="72" xfId="32" applyNumberFormat="1" applyFont="1" applyFill="1" applyBorder="1" applyAlignment="1">
      <alignment horizontal="right" vertical="center"/>
    </xf>
    <xf numFmtId="169" fontId="129" fillId="9" borderId="12" xfId="32" applyNumberFormat="1" applyFont="1" applyFill="1" applyBorder="1" applyAlignment="1">
      <alignment horizontal="right" vertical="center"/>
    </xf>
    <xf numFmtId="169" fontId="133" fillId="0" borderId="16" xfId="0" applyNumberFormat="1" applyFont="1" applyFill="1" applyBorder="1" applyAlignment="1">
      <alignment horizontal="right" vertical="center"/>
    </xf>
    <xf numFmtId="0" fontId="130" fillId="7" borderId="67" xfId="0" applyFont="1" applyFill="1" applyBorder="1"/>
    <xf numFmtId="169" fontId="130" fillId="7" borderId="71" xfId="0" applyNumberFormat="1" applyFont="1" applyFill="1" applyBorder="1" applyAlignment="1">
      <alignment horizontal="right" vertical="center"/>
    </xf>
    <xf numFmtId="169" fontId="130" fillId="7" borderId="14" xfId="0" applyNumberFormat="1" applyFont="1" applyFill="1" applyBorder="1" applyAlignment="1">
      <alignment horizontal="right" vertical="center"/>
    </xf>
    <xf numFmtId="171" fontId="131" fillId="0" borderId="0" xfId="53" applyNumberFormat="1" applyFont="1"/>
    <xf numFmtId="197" fontId="129" fillId="0" borderId="16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37" fontId="130" fillId="7" borderId="80" xfId="35" applyNumberFormat="1" applyFont="1" applyFill="1" applyBorder="1" applyAlignment="1">
      <alignment horizontal="left" vertical="center"/>
    </xf>
    <xf numFmtId="0" fontId="130" fillId="7" borderId="80" xfId="32" applyFont="1" applyFill="1" applyBorder="1" applyAlignment="1">
      <alignment vertical="center"/>
    </xf>
    <xf numFmtId="0" fontId="130" fillId="7" borderId="81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6" xfId="32" applyFont="1" applyFill="1" applyBorder="1" applyAlignment="1">
      <alignment vertical="center"/>
    </xf>
    <xf numFmtId="37" fontId="130" fillId="7" borderId="77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6" xfId="32" applyNumberFormat="1" applyFont="1" applyFill="1" applyBorder="1" applyAlignment="1">
      <alignment horizontal="right" vertical="center"/>
    </xf>
    <xf numFmtId="169" fontId="130" fillId="9" borderId="11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6" xfId="0" applyNumberFormat="1" applyFont="1" applyFill="1" applyBorder="1" applyAlignment="1">
      <alignment horizontal="right" vertical="center"/>
    </xf>
    <xf numFmtId="169" fontId="132" fillId="9" borderId="11" xfId="0" applyNumberFormat="1" applyFont="1" applyFill="1" applyBorder="1" applyAlignment="1">
      <alignment horizontal="right" vertical="center"/>
    </xf>
    <xf numFmtId="169" fontId="132" fillId="0" borderId="16" xfId="53" applyNumberFormat="1" applyFont="1" applyFill="1" applyBorder="1" applyAlignment="1">
      <alignment horizontal="right" vertical="center"/>
    </xf>
    <xf numFmtId="37" fontId="132" fillId="9" borderId="15" xfId="0" applyNumberFormat="1" applyFont="1" applyFill="1" applyBorder="1" applyAlignment="1">
      <alignment vertical="center"/>
    </xf>
    <xf numFmtId="169" fontId="132" fillId="9" borderId="70" xfId="0" applyNumberFormat="1" applyFont="1" applyFill="1" applyBorder="1" applyAlignment="1">
      <alignment horizontal="right" vertical="center"/>
    </xf>
    <xf numFmtId="169" fontId="132" fillId="9" borderId="60" xfId="0" applyNumberFormat="1" applyFont="1" applyFill="1" applyBorder="1" applyAlignment="1">
      <alignment horizontal="right" vertical="center"/>
    </xf>
    <xf numFmtId="169" fontId="130" fillId="9" borderId="16" xfId="0" applyNumberFormat="1" applyFont="1" applyFill="1" applyBorder="1" applyAlignment="1">
      <alignment horizontal="right" vertical="center"/>
    </xf>
    <xf numFmtId="169" fontId="132" fillId="9" borderId="71" xfId="0" applyNumberFormat="1" applyFont="1" applyFill="1" applyBorder="1" applyAlignment="1">
      <alignment horizontal="right" vertical="center"/>
    </xf>
    <xf numFmtId="169" fontId="132" fillId="9" borderId="14" xfId="0" applyNumberFormat="1" applyFont="1" applyFill="1" applyBorder="1" applyAlignment="1">
      <alignment horizontal="right" vertical="center"/>
    </xf>
    <xf numFmtId="169" fontId="130" fillId="9" borderId="71" xfId="0" applyNumberFormat="1" applyFont="1" applyFill="1" applyBorder="1" applyAlignment="1">
      <alignment horizontal="right" vertical="center"/>
    </xf>
    <xf numFmtId="37" fontId="130" fillId="9" borderId="67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7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5" xfId="53" applyNumberFormat="1" applyFont="1" applyFill="1" applyBorder="1"/>
    <xf numFmtId="0" fontId="130" fillId="7" borderId="15" xfId="32" applyFont="1" applyFill="1" applyBorder="1" applyAlignment="1">
      <alignment vertical="center"/>
    </xf>
    <xf numFmtId="171" fontId="130" fillId="8" borderId="60" xfId="39" applyFont="1" applyFill="1" applyBorder="1" applyAlignment="1">
      <alignment horizontal="center" vertical="center"/>
    </xf>
    <xf numFmtId="37" fontId="132" fillId="7" borderId="0" xfId="53" applyNumberFormat="1" applyFont="1" applyFill="1"/>
    <xf numFmtId="37" fontId="130" fillId="8" borderId="11" xfId="39" applyNumberFormat="1" applyFont="1" applyFill="1" applyBorder="1" applyAlignment="1">
      <alignment horizontal="center" vertical="center"/>
    </xf>
    <xf numFmtId="37" fontId="130" fillId="7" borderId="67" xfId="53" applyNumberFormat="1" applyFont="1" applyFill="1" applyBorder="1"/>
    <xf numFmtId="0" fontId="130" fillId="9" borderId="67" xfId="32" applyFont="1" applyFill="1" applyBorder="1" applyAlignment="1">
      <alignment vertical="center"/>
    </xf>
    <xf numFmtId="169" fontId="130" fillId="9" borderId="71" xfId="32" applyNumberFormat="1" applyFont="1" applyFill="1" applyBorder="1" applyAlignment="1">
      <alignment horizontal="right" vertical="center"/>
    </xf>
    <xf numFmtId="169" fontId="130" fillId="9" borderId="14" xfId="32" applyNumberFormat="1" applyFont="1" applyFill="1" applyBorder="1" applyAlignment="1">
      <alignment horizontal="right" vertical="center"/>
    </xf>
    <xf numFmtId="37" fontId="130" fillId="7" borderId="19" xfId="35" applyNumberFormat="1" applyFont="1" applyFill="1" applyBorder="1" applyAlignment="1">
      <alignment horizontal="left" vertical="center"/>
    </xf>
    <xf numFmtId="37" fontId="130" fillId="7" borderId="17" xfId="35" applyNumberFormat="1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horizontal="left" vertical="center"/>
    </xf>
    <xf numFmtId="0" fontId="129" fillId="5" borderId="17" xfId="32" applyFont="1" applyFill="1" applyBorder="1" applyAlignment="1">
      <alignment vertical="center"/>
    </xf>
    <xf numFmtId="0" fontId="130" fillId="9" borderId="17" xfId="32" applyFont="1" applyFill="1" applyBorder="1" applyAlignment="1">
      <alignment horizontal="left" vertical="center"/>
    </xf>
    <xf numFmtId="0" fontId="129" fillId="5" borderId="18" xfId="32" applyFont="1" applyFill="1" applyBorder="1" applyAlignment="1">
      <alignment vertical="center"/>
    </xf>
    <xf numFmtId="0" fontId="129" fillId="5" borderId="5" xfId="0" applyFont="1" applyFill="1" applyBorder="1" applyAlignment="1">
      <alignment vertical="center"/>
    </xf>
    <xf numFmtId="37" fontId="129" fillId="5" borderId="5" xfId="32" applyNumberFormat="1" applyFont="1" applyFill="1" applyBorder="1" applyAlignment="1">
      <alignment horizontal="left" vertical="center"/>
    </xf>
    <xf numFmtId="0" fontId="130" fillId="9" borderId="17" xfId="32" applyFont="1" applyFill="1" applyBorder="1" applyAlignment="1">
      <alignment vertical="center"/>
    </xf>
    <xf numFmtId="37" fontId="130" fillId="9" borderId="17" xfId="32" applyNumberFormat="1" applyFont="1" applyFill="1" applyBorder="1" applyAlignment="1">
      <alignment horizontal="left" vertical="center"/>
    </xf>
    <xf numFmtId="37" fontId="132" fillId="9" borderId="17" xfId="0" applyNumberFormat="1" applyFont="1" applyFill="1" applyBorder="1" applyAlignment="1">
      <alignment horizontal="left" vertical="center"/>
    </xf>
    <xf numFmtId="37" fontId="130" fillId="9" borderId="0" xfId="32" applyNumberFormat="1" applyFont="1" applyFill="1" applyAlignment="1">
      <alignment horizontal="right" vertical="center"/>
    </xf>
    <xf numFmtId="0" fontId="130" fillId="0" borderId="0" xfId="0" applyFont="1" applyAlignment="1">
      <alignment horizontal="right"/>
    </xf>
    <xf numFmtId="37" fontId="131" fillId="5" borderId="17" xfId="0" applyNumberFormat="1" applyFont="1" applyFill="1" applyBorder="1" applyAlignment="1">
      <alignment vertical="center"/>
    </xf>
    <xf numFmtId="0" fontId="131" fillId="5" borderId="17" xfId="0" applyFont="1" applyFill="1" applyBorder="1" applyAlignment="1">
      <alignment vertical="center"/>
    </xf>
    <xf numFmtId="0" fontId="131" fillId="5" borderId="19" xfId="0" applyFont="1" applyFill="1" applyBorder="1" applyAlignment="1">
      <alignment vertical="center"/>
    </xf>
    <xf numFmtId="0" fontId="131" fillId="5" borderId="18" xfId="0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37" fontId="132" fillId="9" borderId="17" xfId="0" applyNumberFormat="1" applyFont="1" applyFill="1" applyBorder="1" applyAlignment="1">
      <alignment vertical="center"/>
    </xf>
    <xf numFmtId="37" fontId="132" fillId="5" borderId="17" xfId="0" applyNumberFormat="1" applyFont="1" applyFill="1" applyBorder="1" applyAlignment="1">
      <alignment vertical="center"/>
    </xf>
    <xf numFmtId="37" fontId="132" fillId="9" borderId="19" xfId="0" applyNumberFormat="1" applyFont="1" applyFill="1" applyBorder="1" applyAlignment="1">
      <alignment vertical="center"/>
    </xf>
    <xf numFmtId="37" fontId="131" fillId="5" borderId="19" xfId="0" applyNumberFormat="1" applyFont="1" applyFill="1" applyBorder="1" applyAlignment="1">
      <alignment vertical="center"/>
    </xf>
    <xf numFmtId="37" fontId="131" fillId="0" borderId="17" xfId="0" applyNumberFormat="1" applyFont="1" applyBorder="1" applyAlignment="1">
      <alignment vertical="center"/>
    </xf>
    <xf numFmtId="37" fontId="132" fillId="0" borderId="0" xfId="0" applyNumberFormat="1" applyFont="1" applyFill="1" applyAlignment="1">
      <alignment vertical="center"/>
    </xf>
    <xf numFmtId="0" fontId="130" fillId="0" borderId="0" xfId="32" applyFont="1" applyFill="1" applyAlignment="1">
      <alignment vertical="center"/>
    </xf>
    <xf numFmtId="0" fontId="129" fillId="0" borderId="0" xfId="0" applyFont="1" applyFill="1"/>
    <xf numFmtId="0" fontId="129" fillId="5" borderId="17" xfId="32" applyFont="1" applyFill="1" applyBorder="1" applyAlignment="1">
      <alignment horizontal="left" vertical="center"/>
    </xf>
    <xf numFmtId="0" fontId="129" fillId="5" borderId="19" xfId="32" applyFont="1" applyFill="1" applyBorder="1" applyAlignment="1">
      <alignment horizontal="left" vertical="center"/>
    </xf>
    <xf numFmtId="37" fontId="129" fillId="5" borderId="15" xfId="32" applyNumberFormat="1" applyFont="1" applyFill="1" applyBorder="1" applyAlignment="1">
      <alignment horizontal="lef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30" fillId="7" borderId="67" xfId="32" applyFont="1" applyFill="1" applyBorder="1" applyAlignment="1">
      <alignment vertical="center"/>
    </xf>
    <xf numFmtId="37" fontId="130" fillId="7" borderId="78" xfId="38" applyNumberFormat="1" applyFont="1" applyFill="1" applyBorder="1" applyAlignment="1">
      <alignment horizontal="center" vertical="center"/>
    </xf>
    <xf numFmtId="169" fontId="130" fillId="0" borderId="70" xfId="0" applyNumberFormat="1" applyFont="1" applyFill="1" applyBorder="1" applyAlignment="1">
      <alignment horizontal="right" vertical="center"/>
    </xf>
    <xf numFmtId="0" fontId="130" fillId="5" borderId="17" xfId="32" applyFont="1" applyFill="1" applyBorder="1" applyAlignment="1">
      <alignment vertical="center"/>
    </xf>
    <xf numFmtId="0" fontId="130" fillId="5" borderId="0" xfId="0" applyFont="1" applyFill="1" applyAlignment="1">
      <alignment vertical="center"/>
    </xf>
    <xf numFmtId="37" fontId="132" fillId="5" borderId="5" xfId="0" applyNumberFormat="1" applyFont="1" applyFill="1" applyBorder="1" applyAlignment="1">
      <alignment vertical="center"/>
    </xf>
    <xf numFmtId="37" fontId="132" fillId="9" borderId="18" xfId="0" applyNumberFormat="1" applyFont="1" applyFill="1" applyBorder="1" applyAlignment="1">
      <alignment vertical="center"/>
    </xf>
    <xf numFmtId="37" fontId="130" fillId="9" borderId="62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37" fontId="130" fillId="5" borderId="17" xfId="32" applyNumberFormat="1" applyFont="1" applyFill="1" applyBorder="1" applyAlignment="1">
      <alignment horizontal="left" vertical="center"/>
    </xf>
    <xf numFmtId="0" fontId="130" fillId="9" borderId="17" xfId="0" applyFont="1" applyFill="1" applyBorder="1" applyAlignment="1">
      <alignment vertical="center"/>
    </xf>
    <xf numFmtId="0" fontId="130" fillId="0" borderId="17" xfId="0" applyFont="1" applyFill="1" applyBorder="1" applyAlignment="1">
      <alignment vertical="center"/>
    </xf>
    <xf numFmtId="0" fontId="130" fillId="0" borderId="0" xfId="0" applyFont="1" applyFill="1"/>
    <xf numFmtId="171" fontId="132" fillId="7" borderId="19" xfId="53" applyNumberFormat="1" applyFont="1" applyFill="1" applyBorder="1"/>
    <xf numFmtId="171" fontId="132" fillId="7" borderId="17" xfId="53" applyNumberFormat="1" applyFont="1" applyFill="1" applyBorder="1" applyAlignment="1">
      <alignment horizontal="left"/>
    </xf>
    <xf numFmtId="171" fontId="130" fillId="7" borderId="18" xfId="53" applyNumberFormat="1" applyFont="1" applyFill="1" applyBorder="1"/>
    <xf numFmtId="171" fontId="132" fillId="7" borderId="19" xfId="39" applyFont="1" applyFill="1" applyBorder="1"/>
    <xf numFmtId="0" fontId="129" fillId="4" borderId="0" xfId="33" applyFont="1" applyFill="1"/>
    <xf numFmtId="171" fontId="132" fillId="7" borderId="17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4" xfId="39" quotePrefix="1" applyNumberFormat="1" applyFont="1" applyFill="1" applyBorder="1" applyAlignment="1">
      <alignment horizontal="center"/>
    </xf>
    <xf numFmtId="0" fontId="131" fillId="6" borderId="17" xfId="33" applyFont="1" applyFill="1" applyBorder="1"/>
    <xf numFmtId="0" fontId="131" fillId="6" borderId="0" xfId="33" applyFont="1" applyFill="1" applyAlignment="1">
      <alignment horizontal="left"/>
    </xf>
    <xf numFmtId="37" fontId="129" fillId="0" borderId="11" xfId="33" applyNumberFormat="1" applyFont="1" applyFill="1" applyBorder="1" applyAlignment="1">
      <alignment horizontal="right"/>
    </xf>
    <xf numFmtId="37" fontId="130" fillId="5" borderId="17" xfId="33" applyNumberFormat="1" applyFont="1" applyFill="1" applyBorder="1"/>
    <xf numFmtId="37" fontId="129" fillId="5" borderId="0" xfId="33" applyNumberFormat="1" applyFont="1" applyFill="1"/>
    <xf numFmtId="37" fontId="129" fillId="0" borderId="11" xfId="33" applyNumberFormat="1" applyFont="1" applyFill="1" applyBorder="1"/>
    <xf numFmtId="37" fontId="129" fillId="5" borderId="17" xfId="33" applyNumberFormat="1" applyFont="1" applyFill="1" applyBorder="1"/>
    <xf numFmtId="37" fontId="129" fillId="0" borderId="11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1" xfId="33" applyNumberFormat="1" applyFont="1" applyFill="1" applyBorder="1" applyAlignment="1">
      <alignment horizontal="right" indent="1"/>
    </xf>
    <xf numFmtId="37" fontId="129" fillId="5" borderId="18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4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1" xfId="33" applyNumberFormat="1" applyFont="1" applyBorder="1"/>
    <xf numFmtId="37" fontId="130" fillId="9" borderId="62" xfId="33" applyNumberFormat="1" applyFont="1" applyFill="1" applyBorder="1"/>
    <xf numFmtId="37" fontId="130" fillId="9" borderId="6" xfId="33" applyNumberFormat="1" applyFont="1" applyFill="1" applyBorder="1"/>
    <xf numFmtId="172" fontId="130" fillId="9" borderId="12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0" fontId="129" fillId="5" borderId="17" xfId="33" applyFont="1" applyFill="1" applyBorder="1"/>
    <xf numFmtId="37" fontId="130" fillId="9" borderId="17" xfId="33" applyNumberFormat="1" applyFont="1" applyFill="1" applyBorder="1"/>
    <xf numFmtId="171" fontId="132" fillId="7" borderId="15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8" xfId="39" applyFont="1" applyFill="1" applyBorder="1"/>
    <xf numFmtId="0" fontId="130" fillId="0" borderId="11" xfId="33" applyFont="1" applyFill="1" applyBorder="1" applyAlignment="1">
      <alignment horizontal="right" indent="1"/>
    </xf>
    <xf numFmtId="0" fontId="130" fillId="9" borderId="17" xfId="33" applyFont="1" applyFill="1" applyBorder="1"/>
    <xf numFmtId="0" fontId="130" fillId="5" borderId="17" xfId="33" applyFont="1" applyFill="1" applyBorder="1"/>
    <xf numFmtId="0" fontId="130" fillId="5" borderId="0" xfId="33" applyFont="1" applyFill="1"/>
    <xf numFmtId="172" fontId="130" fillId="0" borderId="11" xfId="33" applyNumberFormat="1" applyFont="1" applyFill="1" applyBorder="1" applyAlignment="1">
      <alignment horizontal="right" indent="1"/>
    </xf>
    <xf numFmtId="0" fontId="135" fillId="4" borderId="0" xfId="33" applyFont="1" applyFill="1"/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0" fontId="129" fillId="0" borderId="11" xfId="31" applyFont="1" applyFill="1" applyBorder="1"/>
    <xf numFmtId="172" fontId="129" fillId="0" borderId="11" xfId="31" applyNumberFormat="1" applyFont="1" applyFill="1" applyBorder="1" applyAlignment="1">
      <alignment horizontal="right" indent="1"/>
    </xf>
    <xf numFmtId="0" fontId="129" fillId="5" borderId="13" xfId="31" applyFont="1" applyFill="1" applyBorder="1"/>
    <xf numFmtId="172" fontId="130" fillId="9" borderId="60" xfId="31" applyNumberFormat="1" applyFont="1" applyFill="1" applyBorder="1" applyAlignment="1">
      <alignment horizontal="right" indent="1"/>
    </xf>
    <xf numFmtId="184" fontId="129" fillId="0" borderId="11" xfId="587" applyNumberFormat="1" applyFont="1" applyFill="1" applyBorder="1"/>
    <xf numFmtId="172" fontId="129" fillId="0" borderId="14" xfId="31" applyNumberFormat="1" applyFont="1" applyFill="1" applyBorder="1" applyAlignment="1">
      <alignment horizontal="right" indent="1"/>
    </xf>
    <xf numFmtId="172" fontId="130" fillId="9" borderId="11" xfId="31" applyNumberFormat="1" applyFont="1" applyFill="1" applyBorder="1" applyAlignment="1">
      <alignment horizontal="right" indent="1"/>
    </xf>
    <xf numFmtId="0" fontId="130" fillId="9" borderId="0" xfId="31" applyFont="1" applyFill="1"/>
    <xf numFmtId="172" fontId="129" fillId="0" borderId="69" xfId="31" applyNumberFormat="1" applyFont="1" applyFill="1" applyBorder="1" applyAlignment="1">
      <alignment horizontal="right" indent="1"/>
    </xf>
    <xf numFmtId="0" fontId="130" fillId="4" borderId="0" xfId="31" applyFont="1" applyFill="1"/>
    <xf numFmtId="37" fontId="132" fillId="9" borderId="0" xfId="53" applyNumberFormat="1" applyFont="1" applyFill="1"/>
    <xf numFmtId="0" fontId="130" fillId="5" borderId="0" xfId="30" applyFont="1" applyFill="1"/>
    <xf numFmtId="37" fontId="130" fillId="7" borderId="19" xfId="35" applyNumberFormat="1" applyFont="1" applyFill="1" applyBorder="1" applyAlignment="1">
      <alignment horizontal="left"/>
    </xf>
    <xf numFmtId="37" fontId="130" fillId="7" borderId="17" xfId="35" applyNumberFormat="1" applyFont="1" applyFill="1" applyBorder="1" applyAlignment="1">
      <alignment horizontal="left"/>
    </xf>
    <xf numFmtId="0" fontId="129" fillId="5" borderId="17" xfId="31" applyFont="1" applyFill="1" applyBorder="1"/>
    <xf numFmtId="37" fontId="129" fillId="5" borderId="0" xfId="31" applyNumberFormat="1" applyFont="1" applyFill="1"/>
    <xf numFmtId="0" fontId="129" fillId="0" borderId="60" xfId="31" applyFont="1" applyFill="1" applyBorder="1"/>
    <xf numFmtId="0" fontId="129" fillId="5" borderId="63" xfId="31" applyFont="1" applyFill="1" applyBorder="1"/>
    <xf numFmtId="0" fontId="129" fillId="0" borderId="17" xfId="31" applyFont="1" applyBorder="1"/>
    <xf numFmtId="37" fontId="131" fillId="0" borderId="0" xfId="53" applyNumberFormat="1" applyFont="1"/>
    <xf numFmtId="0" fontId="129" fillId="0" borderId="0" xfId="31" applyFont="1"/>
    <xf numFmtId="0" fontId="129" fillId="5" borderId="0" xfId="31" applyFont="1" applyFill="1" applyAlignment="1">
      <alignment vertical="top"/>
    </xf>
    <xf numFmtId="0" fontId="129" fillId="0" borderId="20" xfId="31" applyFont="1" applyBorder="1"/>
    <xf numFmtId="0" fontId="129" fillId="0" borderId="8" xfId="31" applyFont="1" applyBorder="1"/>
    <xf numFmtId="37" fontId="130" fillId="7" borderId="15" xfId="35" applyNumberFormat="1" applyFont="1" applyFill="1" applyBorder="1" applyAlignment="1">
      <alignment horizontal="left"/>
    </xf>
    <xf numFmtId="37" fontId="130" fillId="7" borderId="18" xfId="35" applyNumberFormat="1" applyFont="1" applyFill="1" applyBorder="1" applyAlignment="1">
      <alignment horizontal="left"/>
    </xf>
    <xf numFmtId="37" fontId="130" fillId="7" borderId="5" xfId="35" applyNumberFormat="1" applyFont="1" applyFill="1" applyBorder="1" applyAlignment="1">
      <alignment horizontal="left"/>
    </xf>
    <xf numFmtId="0" fontId="130" fillId="9" borderId="17" xfId="31" applyFont="1" applyFill="1" applyBorder="1"/>
    <xf numFmtId="37" fontId="132" fillId="9" borderId="66" xfId="53" applyNumberFormat="1" applyFont="1" applyFill="1" applyBorder="1"/>
    <xf numFmtId="37" fontId="134" fillId="9" borderId="66" xfId="53" applyNumberFormat="1" applyFont="1" applyFill="1" applyBorder="1"/>
    <xf numFmtId="0" fontId="130" fillId="10" borderId="15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7" xfId="36" applyFont="1" applyFill="1" applyBorder="1" applyAlignment="1">
      <alignment horizontal="left" vertical="center"/>
    </xf>
    <xf numFmtId="0" fontId="129" fillId="5" borderId="17" xfId="0" applyFont="1" applyFill="1" applyBorder="1" applyAlignment="1">
      <alignment vertical="center"/>
    </xf>
    <xf numFmtId="171" fontId="129" fillId="0" borderId="61" xfId="37" applyFont="1" applyFill="1" applyBorder="1" applyAlignment="1">
      <alignment vertical="center"/>
    </xf>
    <xf numFmtId="172" fontId="132" fillId="0" borderId="61" xfId="37" applyNumberFormat="1" applyFont="1" applyFill="1" applyBorder="1" applyAlignment="1">
      <alignment horizontal="right" vertical="center"/>
    </xf>
    <xf numFmtId="0" fontId="130" fillId="5" borderId="17" xfId="0" applyFont="1" applyFill="1" applyBorder="1" applyAlignment="1">
      <alignment vertical="center"/>
    </xf>
    <xf numFmtId="0" fontId="129" fillId="5" borderId="17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1" xfId="37" applyNumberFormat="1" applyFont="1" applyFill="1" applyBorder="1" applyAlignment="1">
      <alignment horizontal="right" vertical="center"/>
    </xf>
    <xf numFmtId="172" fontId="129" fillId="0" borderId="61" xfId="37" applyNumberFormat="1" applyFont="1" applyFill="1" applyBorder="1" applyAlignment="1">
      <alignment horizontal="right" vertical="center"/>
    </xf>
    <xf numFmtId="172" fontId="132" fillId="9" borderId="11" xfId="37" applyNumberFormat="1" applyFont="1" applyFill="1" applyBorder="1" applyAlignment="1">
      <alignment horizontal="right" vertical="center"/>
    </xf>
    <xf numFmtId="172" fontId="132" fillId="9" borderId="83" xfId="37" applyNumberFormat="1" applyFont="1" applyFill="1" applyBorder="1" applyAlignment="1">
      <alignment horizontal="right" vertical="center"/>
    </xf>
    <xf numFmtId="172" fontId="132" fillId="9" borderId="61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29" fillId="5" borderId="17" xfId="36" applyFont="1" applyFill="1" applyBorder="1" applyAlignment="1">
      <alignment vertical="center"/>
    </xf>
    <xf numFmtId="171" fontId="129" fillId="5" borderId="17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1" xfId="37" applyNumberFormat="1" applyFont="1" applyFill="1" applyBorder="1" applyAlignment="1">
      <alignment horizontal="right" vertical="center"/>
    </xf>
    <xf numFmtId="172" fontId="130" fillId="0" borderId="61" xfId="37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/>
    </xf>
    <xf numFmtId="3" fontId="133" fillId="0" borderId="61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7" xfId="0" applyFont="1" applyFill="1" applyBorder="1" applyAlignment="1">
      <alignment vertical="center"/>
    </xf>
    <xf numFmtId="172" fontId="133" fillId="0" borderId="84" xfId="37" applyNumberFormat="1" applyFont="1" applyFill="1" applyBorder="1" applyAlignment="1">
      <alignment horizontal="right" vertical="center"/>
    </xf>
    <xf numFmtId="15" fontId="140" fillId="5" borderId="17" xfId="30" applyNumberFormat="1" applyFont="1" applyFill="1" applyBorder="1" applyAlignment="1">
      <alignment horizontal="left" vertical="center"/>
    </xf>
    <xf numFmtId="0" fontId="129" fillId="5" borderId="20" xfId="36" applyFont="1" applyFill="1" applyBorder="1" applyAlignment="1">
      <alignment vertical="center"/>
    </xf>
    <xf numFmtId="4" fontId="129" fillId="0" borderId="64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4" fontId="133" fillId="0" borderId="0" xfId="0" applyNumberFormat="1" applyFont="1" applyAlignment="1">
      <alignment horizontal="right" vertical="center"/>
    </xf>
    <xf numFmtId="0" fontId="130" fillId="7" borderId="15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8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36" applyFont="1" applyAlignment="1">
      <alignment vertical="center"/>
    </xf>
    <xf numFmtId="3" fontId="129" fillId="0" borderId="61" xfId="36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 wrapText="1"/>
    </xf>
    <xf numFmtId="0" fontId="129" fillId="0" borderId="9" xfId="0" applyFont="1" applyBorder="1" applyAlignment="1">
      <alignment vertical="center" wrapText="1"/>
    </xf>
    <xf numFmtId="0" fontId="129" fillId="0" borderId="0" xfId="0" applyFont="1" applyAlignment="1">
      <alignment vertical="center"/>
    </xf>
    <xf numFmtId="171" fontId="129" fillId="0" borderId="0" xfId="37" applyFont="1" applyAlignment="1">
      <alignment vertical="center"/>
    </xf>
    <xf numFmtId="0" fontId="141" fillId="0" borderId="0" xfId="30" applyFont="1" applyAlignment="1">
      <alignment vertical="center"/>
    </xf>
    <xf numFmtId="172" fontId="129" fillId="0" borderId="84" xfId="37" applyNumberFormat="1" applyFont="1" applyFill="1" applyBorder="1" applyAlignment="1">
      <alignment horizontal="right" vertical="center"/>
    </xf>
    <xf numFmtId="171" fontId="129" fillId="0" borderId="9" xfId="37" applyFont="1" applyBorder="1" applyAlignment="1">
      <alignment vertical="center"/>
    </xf>
    <xf numFmtId="15" fontId="140" fillId="0" borderId="0" xfId="30" applyNumberFormat="1" applyFont="1" applyAlignment="1">
      <alignment horizontal="left" vertical="center"/>
    </xf>
    <xf numFmtId="0" fontId="129" fillId="0" borderId="61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1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1" xfId="49" applyNumberFormat="1" applyFont="1" applyFill="1" applyBorder="1" applyAlignment="1">
      <alignment horizontal="right" indent="1"/>
    </xf>
    <xf numFmtId="170" fontId="130" fillId="0" borderId="61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1" xfId="30" applyNumberFormat="1" applyFont="1" applyFill="1" applyBorder="1" applyAlignment="1">
      <alignment horizontal="right" indent="1"/>
    </xf>
    <xf numFmtId="170" fontId="129" fillId="0" borderId="61" xfId="30" applyNumberFormat="1" applyFont="1" applyFill="1" applyBorder="1" applyAlignment="1">
      <alignment horizontal="right" indent="1"/>
    </xf>
    <xf numFmtId="169" fontId="129" fillId="0" borderId="61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1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3" fontId="129" fillId="0" borderId="61" xfId="49" applyNumberFormat="1" applyFont="1" applyFill="1" applyBorder="1" applyAlignment="1">
      <alignment horizontal="right" indent="1"/>
    </xf>
    <xf numFmtId="0" fontId="141" fillId="0" borderId="16" xfId="54" applyFont="1" applyBorder="1"/>
    <xf numFmtId="1" fontId="129" fillId="0" borderId="61" xfId="30" applyNumberFormat="1" applyFont="1" applyFill="1" applyBorder="1" applyAlignment="1">
      <alignment horizontal="right" indent="1"/>
    </xf>
    <xf numFmtId="0" fontId="129" fillId="5" borderId="16" xfId="30" applyFont="1" applyFill="1" applyBorder="1"/>
    <xf numFmtId="0" fontId="129" fillId="5" borderId="7" xfId="30" applyFont="1" applyFill="1" applyBorder="1"/>
    <xf numFmtId="169" fontId="129" fillId="0" borderId="65" xfId="30" applyNumberFormat="1" applyFont="1" applyFill="1" applyBorder="1" applyAlignment="1">
      <alignment horizontal="right" indent="1"/>
    </xf>
    <xf numFmtId="0" fontId="129" fillId="0" borderId="68" xfId="30" applyFont="1" applyBorder="1"/>
    <xf numFmtId="0" fontId="130" fillId="0" borderId="61" xfId="30" applyFont="1" applyFill="1" applyBorder="1" applyAlignment="1">
      <alignment horizontal="right" indent="1"/>
    </xf>
    <xf numFmtId="170" fontId="130" fillId="9" borderId="61" xfId="49" applyNumberFormat="1" applyFont="1" applyFill="1" applyBorder="1" applyAlignment="1">
      <alignment horizontal="right" indent="1"/>
    </xf>
    <xf numFmtId="0" fontId="130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29" fillId="0" borderId="16" xfId="54" applyFont="1" applyBorder="1"/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60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29" fillId="5" borderId="0" xfId="31" applyFont="1" applyFill="1" applyBorder="1"/>
    <xf numFmtId="0" fontId="129" fillId="5" borderId="18" xfId="31" applyFont="1" applyFill="1" applyBorder="1"/>
    <xf numFmtId="0" fontId="129" fillId="5" borderId="67" xfId="31" applyFont="1" applyFill="1" applyBorder="1"/>
    <xf numFmtId="37" fontId="133" fillId="5" borderId="0" xfId="32" applyNumberFormat="1" applyFont="1" applyFill="1" applyAlignment="1">
      <alignment horizontal="left" vertical="center"/>
    </xf>
    <xf numFmtId="169" fontId="133" fillId="0" borderId="16" xfId="53" applyNumberFormat="1" applyFont="1" applyFill="1" applyBorder="1" applyAlignment="1">
      <alignment horizontal="right" vertical="center"/>
    </xf>
    <xf numFmtId="37" fontId="131" fillId="5" borderId="0" xfId="0" applyNumberFormat="1" applyFont="1" applyFill="1" applyBorder="1" applyAlignment="1">
      <alignment vertical="center"/>
    </xf>
    <xf numFmtId="49" fontId="130" fillId="7" borderId="91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1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1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1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37" fontId="130" fillId="5" borderId="0" xfId="410" applyNumberFormat="1" applyFont="1" applyFill="1"/>
    <xf numFmtId="169" fontId="129" fillId="5" borderId="91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3" xfId="53" applyNumberFormat="1" applyFont="1" applyFill="1" applyBorder="1" applyAlignment="1">
      <alignment horizontal="right"/>
    </xf>
    <xf numFmtId="37" fontId="131" fillId="5" borderId="66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6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1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172" fontId="131" fillId="5" borderId="83" xfId="37" applyNumberFormat="1" applyFont="1" applyFill="1" applyBorder="1" applyAlignment="1">
      <alignment horizontal="right" vertical="center"/>
    </xf>
    <xf numFmtId="169" fontId="131" fillId="0" borderId="94" xfId="53" applyNumberFormat="1" applyFont="1" applyFill="1" applyBorder="1" applyAlignment="1">
      <alignment horizontal="right" vertical="center"/>
    </xf>
    <xf numFmtId="169" fontId="131" fillId="0" borderId="10" xfId="53" applyNumberFormat="1" applyFont="1" applyFill="1" applyBorder="1" applyAlignment="1">
      <alignment horizontal="right" vertical="center"/>
    </xf>
    <xf numFmtId="169" fontId="144" fillId="0" borderId="16" xfId="53" applyNumberFormat="1" applyFont="1" applyFill="1" applyBorder="1" applyAlignment="1">
      <alignment horizontal="right" vertical="center"/>
    </xf>
    <xf numFmtId="170" fontId="129" fillId="5" borderId="71" xfId="49" applyNumberFormat="1" applyFont="1" applyFill="1" applyBorder="1" applyAlignment="1">
      <alignment horizontal="right" vertical="center"/>
    </xf>
    <xf numFmtId="170" fontId="129" fillId="5" borderId="14" xfId="49" applyNumberFormat="1" applyFont="1" applyFill="1" applyBorder="1" applyAlignment="1">
      <alignment horizontal="right" vertical="center"/>
    </xf>
    <xf numFmtId="170" fontId="129" fillId="5" borderId="0" xfId="49" applyNumberFormat="1" applyFont="1" applyFill="1" applyBorder="1" applyAlignment="1">
      <alignment horizontal="right" vertical="center"/>
    </xf>
    <xf numFmtId="37" fontId="131" fillId="5" borderId="18" xfId="37" applyNumberFormat="1" applyFont="1" applyFill="1" applyBorder="1" applyAlignment="1">
      <alignment vertical="center"/>
    </xf>
    <xf numFmtId="0" fontId="131" fillId="5" borderId="67" xfId="0" applyFont="1" applyFill="1" applyBorder="1" applyAlignment="1">
      <alignment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69" fontId="129" fillId="5" borderId="91" xfId="53" applyNumberFormat="1" applyFont="1" applyFill="1" applyBorder="1" applyAlignment="1">
      <alignment horizontal="right"/>
    </xf>
    <xf numFmtId="37" fontId="146" fillId="5" borderId="66" xfId="53" applyNumberFormat="1" applyFont="1" applyFill="1" applyBorder="1" applyAlignment="1">
      <alignment vertical="center"/>
    </xf>
    <xf numFmtId="37" fontId="147" fillId="144" borderId="66" xfId="53" applyNumberFormat="1" applyFont="1" applyFill="1" applyBorder="1" applyAlignment="1">
      <alignment vertical="center"/>
    </xf>
    <xf numFmtId="171" fontId="129" fillId="0" borderId="0" xfId="0" applyNumberFormat="1" applyFont="1" applyAlignment="1">
      <alignment vertical="top"/>
    </xf>
    <xf numFmtId="171" fontId="131" fillId="5" borderId="0" xfId="0" applyNumberFormat="1" applyFont="1" applyFill="1" applyBorder="1" applyAlignment="1">
      <alignment horizontal="left" wrapText="1"/>
    </xf>
    <xf numFmtId="49" fontId="130" fillId="5" borderId="91" xfId="38" quotePrefix="1" applyNumberFormat="1" applyFont="1" applyFill="1" applyBorder="1" applyAlignment="1">
      <alignment horizontal="center"/>
    </xf>
    <xf numFmtId="169" fontId="130" fillId="5" borderId="91" xfId="0" applyNumberFormat="1" applyFont="1" applyFill="1" applyBorder="1" applyAlignment="1">
      <alignment horizontal="right"/>
    </xf>
    <xf numFmtId="172" fontId="144" fillId="0" borderId="11" xfId="31" applyNumberFormat="1" applyFont="1" applyFill="1" applyBorder="1" applyAlignment="1">
      <alignment horizontal="right" indent="1"/>
    </xf>
    <xf numFmtId="169" fontId="131" fillId="0" borderId="16" xfId="53" applyNumberFormat="1" applyFont="1" applyFill="1" applyBorder="1" applyAlignment="1">
      <alignment horizontal="left" vertical="center"/>
    </xf>
    <xf numFmtId="169" fontId="131" fillId="0" borderId="94" xfId="53" applyNumberFormat="1" applyFont="1" applyFill="1" applyBorder="1" applyAlignment="1">
      <alignment horizontal="left" vertical="center"/>
    </xf>
    <xf numFmtId="0" fontId="130" fillId="9" borderId="18" xfId="0" applyFont="1" applyFill="1" applyBorder="1" applyAlignment="1">
      <alignment vertical="center"/>
    </xf>
    <xf numFmtId="197" fontId="130" fillId="9" borderId="92" xfId="0" applyNumberFormat="1" applyFont="1" applyFill="1" applyBorder="1" applyAlignment="1">
      <alignment horizontal="right"/>
    </xf>
    <xf numFmtId="169" fontId="130" fillId="9" borderId="92" xfId="0" applyNumberFormat="1" applyFont="1" applyFill="1" applyBorder="1" applyAlignment="1">
      <alignment horizontal="right"/>
    </xf>
    <xf numFmtId="171" fontId="129" fillId="9" borderId="7" xfId="0" applyNumberFormat="1" applyFont="1" applyFill="1" applyBorder="1"/>
    <xf numFmtId="169" fontId="148" fillId="0" borderId="16" xfId="53" applyNumberFormat="1" applyFont="1" applyFill="1" applyBorder="1" applyAlignment="1">
      <alignment horizontal="right" vertical="center"/>
    </xf>
    <xf numFmtId="0" fontId="149" fillId="0" borderId="0" xfId="0" applyFont="1"/>
    <xf numFmtId="172" fontId="148" fillId="0" borderId="61" xfId="37" applyNumberFormat="1" applyFont="1" applyFill="1" applyBorder="1" applyAlignment="1">
      <alignment horizontal="right" vertical="center"/>
    </xf>
    <xf numFmtId="3" fontId="148" fillId="0" borderId="61" xfId="30" applyNumberFormat="1" applyFont="1" applyFill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8" fillId="0" borderId="61" xfId="30" applyNumberFormat="1" applyFont="1" applyFill="1" applyBorder="1" applyAlignment="1">
      <alignment horizontal="right" indent="1"/>
    </xf>
    <xf numFmtId="169" fontId="146" fillId="5" borderId="66" xfId="53" applyNumberFormat="1" applyFont="1" applyFill="1" applyBorder="1"/>
    <xf numFmtId="169" fontId="146" fillId="5" borderId="66" xfId="53" applyNumberFormat="1" applyFont="1" applyFill="1" applyBorder="1" applyAlignment="1">
      <alignment horizontal="right" vertical="center"/>
    </xf>
    <xf numFmtId="171" fontId="130" fillId="8" borderId="83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0" fillId="8" borderId="74" xfId="39" applyFont="1" applyFill="1" applyBorder="1" applyAlignment="1">
      <alignment horizontal="center" vertical="center" wrapText="1"/>
    </xf>
    <xf numFmtId="171" fontId="130" fillId="8" borderId="75" xfId="39" applyFont="1" applyFill="1" applyBorder="1" applyAlignment="1">
      <alignment horizontal="center" vertical="center" wrapText="1"/>
    </xf>
    <xf numFmtId="171" fontId="130" fillId="8" borderId="76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0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9" xfId="39" applyFont="1" applyFill="1" applyBorder="1" applyAlignment="1">
      <alignment horizontal="center" vertical="center"/>
    </xf>
    <xf numFmtId="171" fontId="130" fillId="8" borderId="80" xfId="39" applyFont="1" applyFill="1" applyBorder="1" applyAlignment="1">
      <alignment horizontal="center" vertical="center"/>
    </xf>
    <xf numFmtId="171" fontId="130" fillId="8" borderId="81" xfId="39" applyFont="1" applyFill="1" applyBorder="1" applyAlignment="1">
      <alignment horizontal="center" vertical="center"/>
    </xf>
    <xf numFmtId="171" fontId="130" fillId="8" borderId="74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9" xfId="39" applyFont="1" applyFill="1" applyBorder="1" applyAlignment="1">
      <alignment horizontal="center" vertical="center" wrapText="1"/>
    </xf>
    <xf numFmtId="0" fontId="129" fillId="0" borderId="0" xfId="32" applyFont="1" applyAlignment="1">
      <alignment horizontal="left" vertical="center" wrapText="1"/>
    </xf>
    <xf numFmtId="0" fontId="130" fillId="7" borderId="82" xfId="30" applyFont="1" applyFill="1" applyBorder="1" applyAlignment="1">
      <alignment horizontal="left" vertical="center"/>
    </xf>
    <xf numFmtId="0" fontId="130" fillId="7" borderId="16" xfId="30" applyFont="1" applyFill="1" applyBorder="1" applyAlignment="1">
      <alignment horizontal="left" vertical="center"/>
    </xf>
    <xf numFmtId="171" fontId="131" fillId="7" borderId="68" xfId="0" applyNumberFormat="1" applyFont="1" applyFill="1" applyBorder="1" applyAlignment="1">
      <alignment horizontal="left" wrapText="1"/>
    </xf>
    <xf numFmtId="171" fontId="131" fillId="7" borderId="85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171" fontId="131" fillId="7" borderId="90" xfId="0" applyNumberFormat="1" applyFont="1" applyFill="1" applyBorder="1" applyAlignment="1">
      <alignment horizontal="left" wrapText="1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  <xf numFmtId="0" fontId="130" fillId="7" borderId="88" xfId="38" applyFont="1" applyFill="1" applyBorder="1" applyAlignment="1">
      <alignment horizontal="center"/>
    </xf>
    <xf numFmtId="171" fontId="129" fillId="5" borderId="0" xfId="53" applyNumberFormat="1" applyFont="1" applyFill="1" applyAlignment="1">
      <alignment horizontal="left" vertical="center" wrapText="1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0"/>
  <sheetViews>
    <sheetView showGridLines="0" zoomScale="85" zoomScaleNormal="85" zoomScaleSheetLayoutView="90" workbookViewId="0">
      <pane xSplit="3" ySplit="3" topLeftCell="D63" activePane="bottomRight" state="frozen"/>
      <selection activeCell="O25" sqref="O25"/>
      <selection pane="topRight" activeCell="O25" sqref="O25"/>
      <selection pane="bottomLeft" activeCell="O25" sqref="O25"/>
      <selection pane="bottomRight" activeCell="J77" sqref="J77"/>
    </sheetView>
  </sheetViews>
  <sheetFormatPr defaultColWidth="9.140625" defaultRowHeight="12.75"/>
  <cols>
    <col min="1" max="2" width="3.42578125" style="1" customWidth="1"/>
    <col min="3" max="3" width="45" style="1" customWidth="1"/>
    <col min="4" max="11" width="12.42578125" style="1" customWidth="1"/>
    <col min="12" max="16384" width="9.140625" style="1"/>
  </cols>
  <sheetData>
    <row r="1" spans="1:11" s="12" customFormat="1" ht="12" customHeight="1">
      <c r="A1" s="80" t="s">
        <v>2</v>
      </c>
      <c r="B1" s="72"/>
      <c r="C1" s="72"/>
      <c r="D1" s="369">
        <v>2020</v>
      </c>
      <c r="E1" s="370"/>
      <c r="F1" s="370"/>
      <c r="G1" s="371"/>
      <c r="H1" s="369">
        <v>2021</v>
      </c>
      <c r="I1" s="370"/>
      <c r="J1" s="370"/>
      <c r="K1" s="371"/>
    </row>
    <row r="2" spans="1:11" s="12" customFormat="1" ht="12" customHeight="1" thickBot="1">
      <c r="A2" s="81" t="s">
        <v>108</v>
      </c>
      <c r="B2" s="47"/>
      <c r="C2" s="47"/>
      <c r="D2" s="366"/>
      <c r="E2" s="367"/>
      <c r="F2" s="367"/>
      <c r="G2" s="368"/>
      <c r="H2" s="366"/>
      <c r="I2" s="367"/>
      <c r="J2" s="367"/>
      <c r="K2" s="368"/>
    </row>
    <row r="3" spans="1:11" s="12" customFormat="1" ht="12" customHeight="1">
      <c r="A3" s="109" t="s">
        <v>4</v>
      </c>
      <c r="B3" s="110"/>
      <c r="C3" s="110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49" t="s">
        <v>105</v>
      </c>
      <c r="J3" s="49" t="s">
        <v>106</v>
      </c>
      <c r="K3" s="49" t="s">
        <v>107</v>
      </c>
    </row>
    <row r="4" spans="1:11" s="12" customFormat="1" ht="12" customHeight="1">
      <c r="A4" s="82"/>
      <c r="B4" s="50"/>
      <c r="C4" s="50"/>
      <c r="D4" s="5"/>
      <c r="E4" s="5"/>
      <c r="F4" s="5"/>
      <c r="G4" s="5"/>
      <c r="H4" s="5"/>
      <c r="I4" s="5"/>
      <c r="J4" s="112"/>
      <c r="K4" s="112"/>
    </row>
    <row r="5" spans="1:11" s="12" customFormat="1" ht="12" customHeight="1">
      <c r="A5" s="82" t="s">
        <v>5</v>
      </c>
      <c r="B5" s="50"/>
      <c r="C5" s="50"/>
      <c r="D5" s="32"/>
      <c r="E5" s="32"/>
      <c r="F5" s="32"/>
      <c r="G5" s="32"/>
      <c r="H5" s="32"/>
      <c r="I5" s="32"/>
      <c r="J5" s="32"/>
      <c r="K5" s="32"/>
    </row>
    <row r="6" spans="1:11" ht="12" customHeight="1">
      <c r="A6" s="106"/>
      <c r="B6" s="4"/>
      <c r="C6" s="4"/>
      <c r="D6" s="5"/>
      <c r="E6" s="5"/>
      <c r="F6" s="5"/>
      <c r="G6" s="5"/>
      <c r="H6" s="5"/>
      <c r="I6" s="5"/>
      <c r="J6" s="5"/>
      <c r="K6" s="5"/>
    </row>
    <row r="7" spans="1:11" ht="12" customHeight="1">
      <c r="A7" s="106"/>
      <c r="B7" s="6" t="s">
        <v>154</v>
      </c>
      <c r="C7" s="7"/>
      <c r="D7" s="8">
        <v>31011</v>
      </c>
      <c r="E7" s="8">
        <v>30764</v>
      </c>
      <c r="F7" s="8">
        <v>30915</v>
      </c>
      <c r="G7" s="8">
        <v>30602</v>
      </c>
      <c r="H7" s="8">
        <v>29624</v>
      </c>
      <c r="I7" s="8">
        <v>29644</v>
      </c>
      <c r="J7" s="362">
        <v>30190</v>
      </c>
      <c r="K7" s="8"/>
    </row>
    <row r="8" spans="1:11" ht="12" customHeight="1">
      <c r="A8" s="106"/>
      <c r="B8" s="6" t="s">
        <v>252</v>
      </c>
      <c r="C8" s="7"/>
      <c r="D8" s="8">
        <v>2798</v>
      </c>
      <c r="E8" s="8">
        <v>3015</v>
      </c>
      <c r="F8" s="8">
        <v>2975</v>
      </c>
      <c r="G8" s="8">
        <v>3178</v>
      </c>
      <c r="H8" s="8">
        <v>3155</v>
      </c>
      <c r="I8" s="8">
        <v>3222</v>
      </c>
      <c r="J8" s="362">
        <v>3200</v>
      </c>
      <c r="K8" s="8"/>
    </row>
    <row r="9" spans="1:11" ht="12" customHeight="1">
      <c r="A9" s="106"/>
      <c r="B9" s="6" t="s">
        <v>6</v>
      </c>
      <c r="C9" s="7"/>
      <c r="D9" s="8">
        <v>24442</v>
      </c>
      <c r="E9" s="8">
        <v>24221</v>
      </c>
      <c r="F9" s="8">
        <v>26761</v>
      </c>
      <c r="G9" s="8">
        <v>26416</v>
      </c>
      <c r="H9" s="8">
        <v>27258</v>
      </c>
      <c r="I9" s="8">
        <v>28762</v>
      </c>
      <c r="J9" s="362">
        <v>31364</v>
      </c>
      <c r="K9" s="8"/>
    </row>
    <row r="10" spans="1:11" ht="12" customHeight="1">
      <c r="A10" s="106"/>
      <c r="B10" s="6" t="s">
        <v>119</v>
      </c>
      <c r="C10" s="7"/>
      <c r="D10" s="8">
        <v>5134</v>
      </c>
      <c r="E10" s="8">
        <v>4988</v>
      </c>
      <c r="F10" s="8">
        <v>5229</v>
      </c>
      <c r="G10" s="8">
        <v>5339</v>
      </c>
      <c r="H10" s="8">
        <v>5677</v>
      </c>
      <c r="I10" s="8">
        <v>6146</v>
      </c>
      <c r="J10" s="362">
        <v>6185</v>
      </c>
      <c r="K10" s="8"/>
    </row>
    <row r="11" spans="1:11" ht="12" customHeight="1">
      <c r="A11" s="106"/>
      <c r="B11" s="6" t="s">
        <v>113</v>
      </c>
      <c r="C11" s="7"/>
      <c r="D11" s="8">
        <v>22035</v>
      </c>
      <c r="E11" s="8">
        <v>20706</v>
      </c>
      <c r="F11" s="8">
        <v>23820</v>
      </c>
      <c r="G11" s="8">
        <v>29917</v>
      </c>
      <c r="H11" s="8">
        <v>22310</v>
      </c>
      <c r="I11" s="8">
        <v>23089</v>
      </c>
      <c r="J11" s="362">
        <v>23876</v>
      </c>
      <c r="K11" s="8"/>
    </row>
    <row r="12" spans="1:11" ht="12" customHeight="1">
      <c r="A12" s="83"/>
      <c r="B12" s="4" t="s">
        <v>8</v>
      </c>
      <c r="C12" s="7"/>
      <c r="D12" s="9">
        <v>2727</v>
      </c>
      <c r="E12" s="9">
        <v>2261</v>
      </c>
      <c r="F12" s="9">
        <v>2878</v>
      </c>
      <c r="G12" s="9">
        <v>2457</v>
      </c>
      <c r="H12" s="9">
        <v>2367</v>
      </c>
      <c r="I12" s="9">
        <v>2501</v>
      </c>
      <c r="J12" s="362">
        <v>3758</v>
      </c>
      <c r="K12" s="9"/>
    </row>
    <row r="13" spans="1:11" ht="12" customHeight="1">
      <c r="A13" s="107"/>
      <c r="B13" s="108"/>
      <c r="C13" s="10"/>
      <c r="D13" s="5"/>
      <c r="E13" s="5"/>
      <c r="F13" s="5"/>
      <c r="G13" s="5"/>
      <c r="H13" s="5"/>
      <c r="I13" s="5"/>
      <c r="J13" s="5"/>
      <c r="K13" s="5"/>
    </row>
    <row r="14" spans="1:11" s="12" customFormat="1" ht="12" customHeight="1">
      <c r="A14" s="84"/>
      <c r="B14" s="51" t="s">
        <v>124</v>
      </c>
      <c r="C14" s="18"/>
      <c r="D14" s="52">
        <f t="shared" ref="D14" si="0">SUM(D7:D12)</f>
        <v>88147</v>
      </c>
      <c r="E14" s="52">
        <f t="shared" ref="E14:J14" si="1">SUM(E7:E12)</f>
        <v>85955</v>
      </c>
      <c r="F14" s="53">
        <f t="shared" si="1"/>
        <v>92578</v>
      </c>
      <c r="G14" s="52">
        <f t="shared" si="1"/>
        <v>97909</v>
      </c>
      <c r="H14" s="52">
        <f t="shared" si="1"/>
        <v>90391</v>
      </c>
      <c r="I14" s="52">
        <f t="shared" si="1"/>
        <v>93364</v>
      </c>
      <c r="J14" s="52">
        <f t="shared" si="1"/>
        <v>98573</v>
      </c>
      <c r="K14" s="52"/>
    </row>
    <row r="15" spans="1:11" s="2" customFormat="1" ht="12" customHeight="1">
      <c r="A15" s="106"/>
      <c r="B15" s="4"/>
      <c r="C15" s="4"/>
      <c r="D15" s="5"/>
      <c r="E15" s="5"/>
      <c r="F15" s="5"/>
      <c r="G15" s="5"/>
      <c r="H15" s="5"/>
      <c r="I15" s="5"/>
      <c r="J15" s="5"/>
      <c r="K15" s="5"/>
    </row>
    <row r="16" spans="1:11" ht="12" customHeight="1">
      <c r="A16" s="106"/>
      <c r="B16" s="14" t="s">
        <v>154</v>
      </c>
      <c r="C16" s="15"/>
      <c r="D16" s="8">
        <v>9976</v>
      </c>
      <c r="E16" s="8">
        <v>9918</v>
      </c>
      <c r="F16" s="8">
        <v>9944</v>
      </c>
      <c r="G16" s="8">
        <v>9715</v>
      </c>
      <c r="H16" s="8">
        <v>9492</v>
      </c>
      <c r="I16" s="8">
        <v>9353</v>
      </c>
      <c r="J16" s="8">
        <v>9068</v>
      </c>
      <c r="K16" s="8"/>
    </row>
    <row r="17" spans="1:11" ht="12" customHeight="1">
      <c r="A17" s="106"/>
      <c r="B17" s="14" t="s">
        <v>155</v>
      </c>
      <c r="C17" s="291"/>
      <c r="D17" s="355">
        <v>13887</v>
      </c>
      <c r="E17" s="355">
        <v>14289</v>
      </c>
      <c r="F17" s="355">
        <v>14604</v>
      </c>
      <c r="G17" s="355">
        <v>14716</v>
      </c>
      <c r="H17" s="23">
        <v>14197</v>
      </c>
      <c r="I17" s="361">
        <v>15291</v>
      </c>
      <c r="J17" s="292">
        <v>16407</v>
      </c>
      <c r="K17" s="23"/>
    </row>
    <row r="18" spans="1:11" ht="12" customHeight="1">
      <c r="A18" s="83"/>
      <c r="B18" s="14" t="s">
        <v>79</v>
      </c>
      <c r="C18" s="16"/>
      <c r="D18" s="8">
        <v>12712</v>
      </c>
      <c r="E18" s="8">
        <v>12997</v>
      </c>
      <c r="F18" s="8">
        <v>13167</v>
      </c>
      <c r="G18" s="8">
        <v>13479</v>
      </c>
      <c r="H18" s="8">
        <v>13797</v>
      </c>
      <c r="I18" s="361">
        <v>13976</v>
      </c>
      <c r="J18" s="8">
        <v>14218</v>
      </c>
      <c r="K18" s="8"/>
    </row>
    <row r="19" spans="1:11" ht="12" customHeight="1">
      <c r="A19" s="83"/>
      <c r="B19" s="14" t="s">
        <v>113</v>
      </c>
      <c r="C19" s="15"/>
      <c r="D19" s="8">
        <v>4978</v>
      </c>
      <c r="E19" s="8">
        <v>4336</v>
      </c>
      <c r="F19" s="8">
        <v>5714</v>
      </c>
      <c r="G19" s="8">
        <v>7328</v>
      </c>
      <c r="H19" s="8">
        <v>4756</v>
      </c>
      <c r="I19" s="361">
        <v>4428</v>
      </c>
      <c r="J19" s="8">
        <v>4336</v>
      </c>
      <c r="K19" s="8"/>
    </row>
    <row r="20" spans="1:11" ht="12" customHeight="1">
      <c r="A20" s="83"/>
      <c r="B20" s="14" t="s">
        <v>156</v>
      </c>
      <c r="C20" s="291"/>
      <c r="D20" s="355">
        <v>2950</v>
      </c>
      <c r="E20" s="355">
        <v>3033</v>
      </c>
      <c r="F20" s="355">
        <v>3096</v>
      </c>
      <c r="G20" s="355">
        <v>3175</v>
      </c>
      <c r="H20" s="23">
        <v>3088</v>
      </c>
      <c r="I20" s="361">
        <v>3198</v>
      </c>
      <c r="J20" s="292">
        <v>3213</v>
      </c>
      <c r="K20" s="23"/>
    </row>
    <row r="21" spans="1:11" ht="12" customHeight="1">
      <c r="A21" s="83"/>
      <c r="B21" s="4" t="s">
        <v>123</v>
      </c>
      <c r="C21" s="15"/>
      <c r="D21" s="331">
        <v>4715</v>
      </c>
      <c r="E21" s="331">
        <v>4878</v>
      </c>
      <c r="F21" s="331">
        <v>4822</v>
      </c>
      <c r="G21" s="331">
        <v>4940</v>
      </c>
      <c r="H21" s="331">
        <v>4988</v>
      </c>
      <c r="I21" s="361">
        <v>5012</v>
      </c>
      <c r="J21" s="331">
        <v>4940</v>
      </c>
      <c r="K21" s="331"/>
    </row>
    <row r="22" spans="1:11" ht="12" customHeight="1">
      <c r="A22" s="85"/>
      <c r="B22" s="86" t="s">
        <v>7</v>
      </c>
      <c r="C22" s="87"/>
      <c r="D22" s="9">
        <v>3613</v>
      </c>
      <c r="E22" s="9">
        <v>3651</v>
      </c>
      <c r="F22" s="9">
        <v>3767</v>
      </c>
      <c r="G22" s="9">
        <v>4604</v>
      </c>
      <c r="H22" s="9">
        <v>3494</v>
      </c>
      <c r="I22" s="9">
        <v>3835</v>
      </c>
      <c r="J22" s="9">
        <v>4160</v>
      </c>
      <c r="K22" s="9"/>
    </row>
    <row r="23" spans="1:11" ht="12" customHeight="1">
      <c r="A23" s="83"/>
      <c r="B23" s="4"/>
      <c r="C23" s="4"/>
      <c r="D23" s="5"/>
      <c r="E23" s="5"/>
      <c r="F23" s="5"/>
      <c r="G23" s="5"/>
      <c r="H23" s="5"/>
      <c r="I23" s="5"/>
      <c r="J23" s="5"/>
      <c r="K23" s="5"/>
    </row>
    <row r="24" spans="1:11" s="12" customFormat="1" ht="12" customHeight="1">
      <c r="A24" s="88"/>
      <c r="B24" s="54" t="s">
        <v>125</v>
      </c>
      <c r="C24" s="18"/>
      <c r="D24" s="52">
        <f t="shared" ref="D24" si="2">SUM(D16:D22)</f>
        <v>52831</v>
      </c>
      <c r="E24" s="52">
        <f t="shared" ref="E24:J24" si="3">SUM(E16:E22)</f>
        <v>53102</v>
      </c>
      <c r="F24" s="52">
        <f t="shared" si="3"/>
        <v>55114</v>
      </c>
      <c r="G24" s="52">
        <f t="shared" si="3"/>
        <v>57957</v>
      </c>
      <c r="H24" s="52">
        <f t="shared" si="3"/>
        <v>53812</v>
      </c>
      <c r="I24" s="52">
        <f t="shared" si="3"/>
        <v>55093</v>
      </c>
      <c r="J24" s="52">
        <f t="shared" si="3"/>
        <v>56342</v>
      </c>
      <c r="K24" s="52"/>
    </row>
    <row r="25" spans="1:11" s="12" customFormat="1" ht="12" customHeight="1">
      <c r="A25" s="113"/>
      <c r="B25" s="50"/>
      <c r="C25" s="50"/>
      <c r="D25" s="32"/>
      <c r="E25" s="32"/>
      <c r="F25" s="32"/>
      <c r="G25" s="32"/>
      <c r="H25" s="32"/>
      <c r="I25" s="32"/>
      <c r="J25" s="32"/>
      <c r="K25" s="32"/>
    </row>
    <row r="26" spans="1:11" s="12" customFormat="1" ht="12" customHeight="1">
      <c r="A26" s="89"/>
      <c r="B26" s="25" t="s">
        <v>9</v>
      </c>
      <c r="C26" s="18"/>
      <c r="D26" s="52">
        <v>18355</v>
      </c>
      <c r="E26" s="52">
        <v>18130</v>
      </c>
      <c r="F26" s="52">
        <v>19961</v>
      </c>
      <c r="G26" s="52">
        <v>33009</v>
      </c>
      <c r="H26" s="52">
        <v>18096</v>
      </c>
      <c r="I26" s="52">
        <v>17684</v>
      </c>
      <c r="J26" s="52">
        <v>23173</v>
      </c>
      <c r="K26" s="52"/>
    </row>
    <row r="27" spans="1:11" s="13" customFormat="1" ht="12" customHeight="1">
      <c r="A27" s="113"/>
      <c r="B27" s="50"/>
      <c r="C27" s="55"/>
      <c r="D27" s="32"/>
      <c r="E27" s="32"/>
      <c r="F27" s="32"/>
      <c r="G27" s="32"/>
      <c r="H27" s="32"/>
      <c r="I27" s="32"/>
      <c r="J27" s="32"/>
      <c r="K27" s="32"/>
    </row>
    <row r="28" spans="1:11" s="92" customFormat="1" ht="12" customHeight="1">
      <c r="A28" s="90" t="s">
        <v>10</v>
      </c>
      <c r="B28" s="11"/>
      <c r="C28" s="91"/>
      <c r="D28" s="53">
        <f t="shared" ref="D28:J28" si="4">D14+D24+D26</f>
        <v>159333</v>
      </c>
      <c r="E28" s="53">
        <f t="shared" si="4"/>
        <v>157187</v>
      </c>
      <c r="F28" s="53">
        <f t="shared" si="4"/>
        <v>167653</v>
      </c>
      <c r="G28" s="53">
        <f t="shared" si="4"/>
        <v>188875</v>
      </c>
      <c r="H28" s="53">
        <f t="shared" si="4"/>
        <v>162299</v>
      </c>
      <c r="I28" s="53">
        <f t="shared" si="4"/>
        <v>166141</v>
      </c>
      <c r="J28" s="53">
        <f t="shared" si="4"/>
        <v>178088</v>
      </c>
      <c r="K28" s="53"/>
    </row>
    <row r="29" spans="1:11" ht="12" customHeight="1">
      <c r="A29" s="83"/>
      <c r="B29" s="4"/>
      <c r="C29" s="15"/>
      <c r="D29" s="5"/>
      <c r="E29" s="5"/>
      <c r="F29" s="5"/>
      <c r="G29" s="5"/>
      <c r="H29" s="5"/>
      <c r="I29" s="5"/>
      <c r="J29" s="5"/>
      <c r="K29" s="5"/>
    </row>
    <row r="30" spans="1:11" ht="12" customHeight="1">
      <c r="A30" s="93"/>
      <c r="C30" s="19" t="s">
        <v>158</v>
      </c>
      <c r="D30" s="8">
        <v>-5334</v>
      </c>
      <c r="E30" s="8">
        <v>-5395</v>
      </c>
      <c r="F30" s="8">
        <v>-5498</v>
      </c>
      <c r="G30" s="8">
        <v>-5852</v>
      </c>
      <c r="H30" s="8">
        <v>-5926</v>
      </c>
      <c r="I30" s="361">
        <v>-6256</v>
      </c>
      <c r="J30" s="8">
        <v>-6455</v>
      </c>
      <c r="K30" s="8"/>
    </row>
    <row r="31" spans="1:11" ht="12" customHeight="1">
      <c r="A31" s="93"/>
      <c r="C31" s="19" t="s">
        <v>153</v>
      </c>
      <c r="D31" s="8">
        <v>-12846</v>
      </c>
      <c r="E31" s="8">
        <v>-12774</v>
      </c>
      <c r="F31" s="8">
        <v>-13983</v>
      </c>
      <c r="G31" s="8">
        <v>-23711</v>
      </c>
      <c r="H31" s="8">
        <v>-12397</v>
      </c>
      <c r="I31" s="361">
        <v>-12693</v>
      </c>
      <c r="J31" s="8">
        <v>-16694</v>
      </c>
      <c r="K31" s="8"/>
    </row>
    <row r="32" spans="1:11" ht="12" customHeight="1">
      <c r="A32" s="94"/>
      <c r="C32" s="19" t="s">
        <v>112</v>
      </c>
      <c r="D32" s="8">
        <v>-2671</v>
      </c>
      <c r="E32" s="8">
        <v>-2142</v>
      </c>
      <c r="F32" s="8">
        <v>-2419</v>
      </c>
      <c r="G32" s="8">
        <v>-2485</v>
      </c>
      <c r="H32" s="8">
        <v>-2038</v>
      </c>
      <c r="I32" s="361">
        <v>-1890</v>
      </c>
      <c r="J32" s="8">
        <v>-1904</v>
      </c>
      <c r="K32" s="8"/>
    </row>
    <row r="33" spans="1:11" ht="12" customHeight="1">
      <c r="A33" s="94"/>
      <c r="C33" s="19" t="s">
        <v>111</v>
      </c>
      <c r="D33" s="8">
        <v>-6468</v>
      </c>
      <c r="E33" s="8">
        <v>-6801</v>
      </c>
      <c r="F33" s="8">
        <v>-7614</v>
      </c>
      <c r="G33" s="8">
        <v>-6731</v>
      </c>
      <c r="H33" s="8">
        <v>-6775</v>
      </c>
      <c r="I33" s="8">
        <v>-6814</v>
      </c>
      <c r="J33" s="8">
        <v>-6507</v>
      </c>
      <c r="K33" s="8"/>
    </row>
    <row r="34" spans="1:11" ht="12" customHeight="1">
      <c r="A34" s="94"/>
      <c r="C34" s="4" t="s">
        <v>120</v>
      </c>
      <c r="D34" s="8">
        <v>-39773</v>
      </c>
      <c r="E34" s="20">
        <v>-39940</v>
      </c>
      <c r="F34" s="20">
        <v>-42898</v>
      </c>
      <c r="G34" s="20">
        <v>-52153</v>
      </c>
      <c r="H34" s="8">
        <v>-42032</v>
      </c>
      <c r="I34" s="20">
        <v>-42017</v>
      </c>
      <c r="J34" s="20">
        <v>-44852</v>
      </c>
      <c r="K34" s="8"/>
    </row>
    <row r="35" spans="1:11" ht="12" customHeight="1">
      <c r="A35" s="95"/>
      <c r="B35" s="21" t="s">
        <v>11</v>
      </c>
      <c r="C35" s="21"/>
      <c r="D35" s="22">
        <f t="shared" ref="D35:J35" si="5">SUM(D30:D34)</f>
        <v>-67092</v>
      </c>
      <c r="E35" s="22">
        <f t="shared" si="5"/>
        <v>-67052</v>
      </c>
      <c r="F35" s="286">
        <f t="shared" si="5"/>
        <v>-72412</v>
      </c>
      <c r="G35" s="22">
        <f t="shared" si="5"/>
        <v>-90932</v>
      </c>
      <c r="H35" s="22">
        <f t="shared" si="5"/>
        <v>-69168</v>
      </c>
      <c r="I35" s="22">
        <f t="shared" si="5"/>
        <v>-69670</v>
      </c>
      <c r="J35" s="22">
        <f t="shared" si="5"/>
        <v>-76412</v>
      </c>
      <c r="K35" s="22"/>
    </row>
    <row r="36" spans="1:11" ht="12" customHeight="1">
      <c r="A36" s="98" t="s">
        <v>210</v>
      </c>
      <c r="B36" s="25"/>
      <c r="C36" s="25"/>
      <c r="D36" s="56">
        <f t="shared" ref="D36:F36" si="6">SUM(D28,D35)</f>
        <v>92241</v>
      </c>
      <c r="E36" s="56">
        <f t="shared" si="6"/>
        <v>90135</v>
      </c>
      <c r="F36" s="56">
        <f t="shared" si="6"/>
        <v>95241</v>
      </c>
      <c r="G36" s="56">
        <f>SUM(G28,G35)</f>
        <v>97943</v>
      </c>
      <c r="H36" s="56">
        <f>SUM(H28,H35)</f>
        <v>93131</v>
      </c>
      <c r="I36" s="56">
        <f>SUM(I28,I35)</f>
        <v>96471</v>
      </c>
      <c r="J36" s="56">
        <f>SUM(J28,J35)</f>
        <v>101676</v>
      </c>
      <c r="K36" s="56"/>
    </row>
    <row r="37" spans="1:11" ht="12" customHeight="1">
      <c r="A37" s="94"/>
      <c r="B37" s="293"/>
      <c r="C37" s="293"/>
      <c r="D37" s="8"/>
      <c r="E37" s="8"/>
      <c r="F37" s="8"/>
      <c r="G37" s="8"/>
      <c r="H37" s="8"/>
      <c r="I37" s="8"/>
      <c r="J37" s="8"/>
      <c r="K37" s="8"/>
    </row>
    <row r="38" spans="1:11" ht="12" customHeight="1">
      <c r="A38" s="94"/>
      <c r="B38" s="19" t="s">
        <v>12</v>
      </c>
      <c r="C38" s="19"/>
      <c r="D38" s="8">
        <v>-22169</v>
      </c>
      <c r="E38" s="8">
        <v>-17925</v>
      </c>
      <c r="F38" s="8">
        <v>-18332</v>
      </c>
      <c r="G38" s="8">
        <v>-20578</v>
      </c>
      <c r="H38" s="8">
        <v>-19221</v>
      </c>
      <c r="I38" s="8">
        <v>-20507</v>
      </c>
      <c r="J38" s="8">
        <v>-20128</v>
      </c>
      <c r="K38" s="8"/>
    </row>
    <row r="39" spans="1:11" ht="12" customHeight="1">
      <c r="A39" s="94"/>
      <c r="B39" s="19" t="s">
        <v>13</v>
      </c>
      <c r="C39" s="19"/>
      <c r="D39" s="8">
        <v>-33678</v>
      </c>
      <c r="E39" s="23">
        <v>-35342</v>
      </c>
      <c r="F39" s="23">
        <v>-35352</v>
      </c>
      <c r="G39" s="23">
        <v>-36686</v>
      </c>
      <c r="H39" s="8">
        <v>-35128</v>
      </c>
      <c r="I39" s="23">
        <v>-36678</v>
      </c>
      <c r="J39" s="23">
        <v>-36891</v>
      </c>
      <c r="K39" s="8"/>
    </row>
    <row r="40" spans="1:11" ht="12" customHeight="1">
      <c r="A40" s="94"/>
      <c r="B40" s="19" t="s">
        <v>110</v>
      </c>
      <c r="C40" s="24"/>
      <c r="D40" s="8">
        <v>-7218</v>
      </c>
      <c r="E40" s="20">
        <v>3</v>
      </c>
      <c r="F40" s="20">
        <v>0</v>
      </c>
      <c r="G40" s="20">
        <v>0</v>
      </c>
      <c r="H40" s="8">
        <v>-7252</v>
      </c>
      <c r="I40" s="20">
        <v>-81</v>
      </c>
      <c r="J40" s="20">
        <v>1</v>
      </c>
      <c r="K40" s="8"/>
    </row>
    <row r="41" spans="1:11" ht="12" customHeight="1">
      <c r="A41" s="96"/>
      <c r="B41" s="97" t="s">
        <v>14</v>
      </c>
      <c r="C41" s="97"/>
      <c r="D41" s="9">
        <v>-16786</v>
      </c>
      <c r="E41" s="9">
        <v>-16849</v>
      </c>
      <c r="F41" s="9">
        <v>-17252</v>
      </c>
      <c r="G41" s="9">
        <v>-18414</v>
      </c>
      <c r="H41" s="9">
        <v>-17270</v>
      </c>
      <c r="I41" s="9">
        <v>-17388</v>
      </c>
      <c r="J41" s="9">
        <v>-16210</v>
      </c>
      <c r="K41" s="9"/>
    </row>
    <row r="42" spans="1:11" ht="12" customHeight="1">
      <c r="A42" s="94"/>
      <c r="B42" s="19"/>
      <c r="C42" s="19"/>
      <c r="D42" s="8"/>
      <c r="E42" s="8"/>
      <c r="F42" s="8"/>
      <c r="G42" s="8"/>
      <c r="H42" s="8"/>
      <c r="I42" s="8"/>
      <c r="J42" s="8"/>
      <c r="K42" s="8"/>
    </row>
    <row r="43" spans="1:11" s="12" customFormat="1" ht="12" customHeight="1">
      <c r="A43" s="98"/>
      <c r="B43" s="25" t="s">
        <v>15</v>
      </c>
      <c r="C43" s="25"/>
      <c r="D43" s="56">
        <f t="shared" ref="D43:G43" si="7">SUM(D38:D41,D35)</f>
        <v>-146943</v>
      </c>
      <c r="E43" s="56">
        <f t="shared" si="7"/>
        <v>-137165</v>
      </c>
      <c r="F43" s="56">
        <f t="shared" si="7"/>
        <v>-143348</v>
      </c>
      <c r="G43" s="56">
        <f t="shared" si="7"/>
        <v>-166610</v>
      </c>
      <c r="H43" s="56">
        <f>SUM(H38:H41,H35)</f>
        <v>-148039</v>
      </c>
      <c r="I43" s="56">
        <f>SUM(I38:I41,I35)</f>
        <v>-144324</v>
      </c>
      <c r="J43" s="56">
        <f>SUM(J38:J41,J35)</f>
        <v>-149640</v>
      </c>
      <c r="K43" s="56"/>
    </row>
    <row r="44" spans="1:11" s="13" customFormat="1" ht="12" customHeight="1">
      <c r="A44" s="99"/>
      <c r="B44" s="26"/>
      <c r="C44" s="26"/>
      <c r="D44" s="32"/>
      <c r="E44" s="32"/>
      <c r="F44" s="32"/>
      <c r="G44" s="32"/>
      <c r="H44" s="32"/>
      <c r="I44" s="32"/>
      <c r="J44" s="32"/>
      <c r="K44" s="32"/>
    </row>
    <row r="45" spans="1:11" s="12" customFormat="1" ht="12" customHeight="1">
      <c r="A45" s="94"/>
      <c r="B45" s="19" t="s">
        <v>16</v>
      </c>
      <c r="C45" s="24"/>
      <c r="D45" s="8">
        <v>333</v>
      </c>
      <c r="E45" s="20">
        <v>763</v>
      </c>
      <c r="F45" s="20">
        <v>1080</v>
      </c>
      <c r="G45" s="20">
        <v>3666</v>
      </c>
      <c r="H45" s="8">
        <v>806</v>
      </c>
      <c r="I45" s="20">
        <v>778</v>
      </c>
      <c r="J45" s="20">
        <v>1034</v>
      </c>
      <c r="K45" s="8"/>
    </row>
    <row r="46" spans="1:11" s="13" customFormat="1" ht="12" customHeight="1">
      <c r="A46" s="99"/>
      <c r="B46" s="26"/>
      <c r="C46" s="115"/>
      <c r="D46" s="58"/>
      <c r="E46" s="58"/>
      <c r="F46" s="58"/>
      <c r="G46" s="58"/>
      <c r="H46" s="58"/>
      <c r="I46" s="58"/>
      <c r="J46" s="58"/>
      <c r="K46" s="58"/>
    </row>
    <row r="47" spans="1:11" s="12" customFormat="1" ht="12" customHeight="1">
      <c r="A47" s="100" t="s">
        <v>17</v>
      </c>
      <c r="B47" s="59"/>
      <c r="C47" s="25"/>
      <c r="D47" s="60">
        <f t="shared" ref="D47:I47" si="8">SUM(D28+D43+D45)</f>
        <v>12723</v>
      </c>
      <c r="E47" s="60">
        <f t="shared" si="8"/>
        <v>20785</v>
      </c>
      <c r="F47" s="61">
        <f t="shared" si="8"/>
        <v>25385</v>
      </c>
      <c r="G47" s="60">
        <f t="shared" si="8"/>
        <v>25931</v>
      </c>
      <c r="H47" s="60">
        <f t="shared" si="8"/>
        <v>15066</v>
      </c>
      <c r="I47" s="60">
        <f t="shared" si="8"/>
        <v>22595</v>
      </c>
      <c r="J47" s="60">
        <f t="shared" ref="J47" si="9">SUM(J28+J43+J45)</f>
        <v>29482</v>
      </c>
      <c r="K47" s="60"/>
    </row>
    <row r="48" spans="1:11" s="12" customFormat="1" ht="12" customHeight="1">
      <c r="A48" s="93"/>
      <c r="B48" s="19"/>
      <c r="C48" s="19"/>
      <c r="D48" s="8"/>
      <c r="E48" s="8"/>
      <c r="F48" s="8"/>
      <c r="G48" s="8"/>
      <c r="H48" s="8"/>
      <c r="I48" s="8"/>
      <c r="J48" s="8"/>
      <c r="K48" s="8"/>
    </row>
    <row r="49" spans="1:11" s="12" customFormat="1" ht="12" customHeight="1">
      <c r="A49" s="93"/>
      <c r="B49" s="8"/>
      <c r="C49" s="349" t="s">
        <v>248</v>
      </c>
      <c r="D49" s="8">
        <v>71</v>
      </c>
      <c r="E49" s="8">
        <v>137</v>
      </c>
      <c r="F49" s="8">
        <v>70</v>
      </c>
      <c r="G49" s="8">
        <v>398</v>
      </c>
      <c r="H49" s="8">
        <v>68</v>
      </c>
      <c r="I49" s="8">
        <v>65</v>
      </c>
      <c r="J49" s="8">
        <v>128</v>
      </c>
      <c r="K49" s="8"/>
    </row>
    <row r="50" spans="1:11" s="12" customFormat="1" ht="12" customHeight="1">
      <c r="A50" s="93"/>
      <c r="B50" s="8"/>
      <c r="C50" s="349" t="s">
        <v>249</v>
      </c>
      <c r="D50" s="8">
        <v>-2956</v>
      </c>
      <c r="E50" s="8">
        <v>-3241</v>
      </c>
      <c r="F50" s="8">
        <v>-3005</v>
      </c>
      <c r="G50" s="8">
        <v>-2117</v>
      </c>
      <c r="H50" s="8">
        <v>-3570</v>
      </c>
      <c r="I50" s="8">
        <v>-3376</v>
      </c>
      <c r="J50" s="8">
        <v>-3330</v>
      </c>
      <c r="K50" s="8"/>
    </row>
    <row r="51" spans="1:11" s="2" customFormat="1" ht="12" customHeight="1">
      <c r="A51" s="93"/>
      <c r="B51" s="329"/>
      <c r="C51" s="350" t="s">
        <v>250</v>
      </c>
      <c r="D51" s="329">
        <v>-8084</v>
      </c>
      <c r="E51" s="330">
        <v>-2342</v>
      </c>
      <c r="F51" s="330">
        <v>1734</v>
      </c>
      <c r="G51" s="330">
        <v>-4511</v>
      </c>
      <c r="H51" s="329">
        <v>1877</v>
      </c>
      <c r="I51" s="330">
        <v>-707</v>
      </c>
      <c r="J51" s="330">
        <v>-2325</v>
      </c>
      <c r="K51" s="329"/>
    </row>
    <row r="52" spans="1:11" ht="12" customHeight="1">
      <c r="A52" s="94"/>
      <c r="B52" s="27" t="s">
        <v>18</v>
      </c>
      <c r="C52" s="27"/>
      <c r="D52" s="27">
        <v>-10969</v>
      </c>
      <c r="E52" s="27">
        <v>-5446</v>
      </c>
      <c r="F52" s="27">
        <v>-1201</v>
      </c>
      <c r="G52" s="27">
        <v>-6230</v>
      </c>
      <c r="H52" s="27">
        <f>SUM(H49:H51)</f>
        <v>-1625</v>
      </c>
      <c r="I52" s="27">
        <f>SUM(I49:I51)</f>
        <v>-4018</v>
      </c>
      <c r="J52" s="27">
        <f>SUM(J49:J51)</f>
        <v>-5527</v>
      </c>
      <c r="K52" s="27"/>
    </row>
    <row r="53" spans="1:11" ht="12" customHeight="1">
      <c r="A53" s="94"/>
      <c r="B53" s="19"/>
      <c r="C53" s="19"/>
      <c r="D53" s="8"/>
      <c r="E53" s="8"/>
      <c r="F53" s="8"/>
      <c r="G53" s="8"/>
      <c r="H53" s="8"/>
      <c r="I53" s="8"/>
      <c r="J53" s="8"/>
      <c r="K53" s="8"/>
    </row>
    <row r="54" spans="1:11" ht="12" customHeight="1">
      <c r="A54" s="96"/>
      <c r="B54" s="97" t="s">
        <v>19</v>
      </c>
      <c r="C54" s="97"/>
      <c r="D54" s="28">
        <v>-66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/>
    </row>
    <row r="55" spans="1:11" ht="12" customHeight="1">
      <c r="A55" s="93"/>
      <c r="B55" s="19"/>
      <c r="C55" s="19"/>
      <c r="D55" s="5"/>
      <c r="E55" s="5"/>
      <c r="F55" s="5"/>
      <c r="G55" s="5"/>
      <c r="H55" s="5"/>
      <c r="I55" s="5"/>
      <c r="J55" s="5"/>
      <c r="K55" s="5"/>
    </row>
    <row r="56" spans="1:11" s="12" customFormat="1" ht="12" customHeight="1">
      <c r="A56" s="98" t="s">
        <v>20</v>
      </c>
      <c r="B56" s="25"/>
      <c r="C56" s="25"/>
      <c r="D56" s="56">
        <f t="shared" ref="D56:J56" si="10">SUM(D47+D52+D54)</f>
        <v>1688</v>
      </c>
      <c r="E56" s="62">
        <f t="shared" si="10"/>
        <v>15339</v>
      </c>
      <c r="F56" s="57">
        <f t="shared" si="10"/>
        <v>24184</v>
      </c>
      <c r="G56" s="62">
        <f t="shared" si="10"/>
        <v>19701</v>
      </c>
      <c r="H56" s="62">
        <f t="shared" si="10"/>
        <v>13441</v>
      </c>
      <c r="I56" s="62">
        <f t="shared" si="10"/>
        <v>18577</v>
      </c>
      <c r="J56" s="62">
        <f t="shared" si="10"/>
        <v>23955</v>
      </c>
      <c r="K56" s="62"/>
    </row>
    <row r="57" spans="1:11" s="2" customFormat="1" ht="12" customHeight="1">
      <c r="A57" s="93"/>
      <c r="B57" s="19"/>
      <c r="C57" s="19"/>
      <c r="D57" s="8"/>
      <c r="E57" s="8"/>
      <c r="F57" s="8"/>
      <c r="G57" s="8"/>
      <c r="H57" s="8"/>
      <c r="I57" s="8"/>
      <c r="J57" s="8"/>
      <c r="K57" s="8"/>
    </row>
    <row r="58" spans="1:11" ht="12" customHeight="1">
      <c r="A58" s="94"/>
      <c r="B58" s="19" t="s">
        <v>21</v>
      </c>
      <c r="C58" s="19"/>
      <c r="D58" s="28">
        <v>-2500</v>
      </c>
      <c r="E58" s="28">
        <v>-3858</v>
      </c>
      <c r="F58" s="28">
        <v>-4501</v>
      </c>
      <c r="G58" s="28">
        <v>-3736</v>
      </c>
      <c r="H58" s="28">
        <v>-3380</v>
      </c>
      <c r="I58" s="28">
        <v>-4062</v>
      </c>
      <c r="J58" s="28">
        <v>-4524</v>
      </c>
      <c r="K58" s="28"/>
    </row>
    <row r="59" spans="1:11" ht="12" customHeight="1">
      <c r="A59" s="101"/>
      <c r="B59" s="21"/>
      <c r="C59" s="21"/>
      <c r="D59" s="8"/>
      <c r="E59" s="8"/>
      <c r="F59" s="8"/>
      <c r="G59" s="8"/>
      <c r="H59" s="8"/>
      <c r="I59" s="8"/>
      <c r="J59" s="8"/>
      <c r="K59" s="8"/>
    </row>
    <row r="60" spans="1:11" s="12" customFormat="1" ht="12" customHeight="1">
      <c r="A60" s="116" t="s">
        <v>22</v>
      </c>
      <c r="B60" s="29"/>
      <c r="C60" s="29"/>
      <c r="D60" s="63">
        <v>-812</v>
      </c>
      <c r="E60" s="65">
        <v>11481</v>
      </c>
      <c r="F60" s="65">
        <v>19683</v>
      </c>
      <c r="G60" s="65">
        <v>15965</v>
      </c>
      <c r="H60" s="63">
        <v>10061</v>
      </c>
      <c r="I60" s="65">
        <f>SUM(I56:I58)</f>
        <v>14515</v>
      </c>
      <c r="J60" s="65">
        <f>SUM(J56:J58)</f>
        <v>19431</v>
      </c>
      <c r="K60" s="63"/>
    </row>
    <row r="61" spans="1:11" ht="12" customHeight="1">
      <c r="A61" s="93"/>
      <c r="B61" s="19"/>
      <c r="C61" s="19"/>
      <c r="D61" s="5"/>
      <c r="E61" s="5"/>
      <c r="F61" s="5"/>
      <c r="G61" s="5"/>
      <c r="H61" s="5"/>
      <c r="I61" s="5"/>
      <c r="J61" s="5"/>
      <c r="K61" s="5"/>
    </row>
    <row r="62" spans="1:11" s="2" customFormat="1" ht="12" customHeight="1">
      <c r="A62" s="30" t="s">
        <v>136</v>
      </c>
      <c r="B62" s="19"/>
      <c r="C62" s="19"/>
      <c r="D62" s="27">
        <v>7374</v>
      </c>
      <c r="E62" s="27">
        <v>-755</v>
      </c>
      <c r="F62" s="27">
        <v>2111</v>
      </c>
      <c r="G62" s="27">
        <v>217</v>
      </c>
      <c r="H62" s="27">
        <v>-360</v>
      </c>
      <c r="I62" s="27">
        <v>-3422</v>
      </c>
      <c r="J62" s="27">
        <v>2319</v>
      </c>
      <c r="K62" s="27"/>
    </row>
    <row r="63" spans="1:11" ht="12" customHeight="1">
      <c r="A63" s="30" t="s">
        <v>137</v>
      </c>
      <c r="B63" s="19"/>
      <c r="C63" s="19"/>
      <c r="D63" s="27">
        <v>-71</v>
      </c>
      <c r="E63" s="27">
        <v>-18</v>
      </c>
      <c r="F63" s="27">
        <v>104</v>
      </c>
      <c r="G63" s="27">
        <v>35</v>
      </c>
      <c r="H63" s="27">
        <v>65</v>
      </c>
      <c r="I63" s="27">
        <v>77</v>
      </c>
      <c r="J63" s="27">
        <v>127</v>
      </c>
      <c r="K63" s="27"/>
    </row>
    <row r="64" spans="1:11" s="12" customFormat="1" ht="12" customHeight="1">
      <c r="A64" s="68" t="s">
        <v>138</v>
      </c>
      <c r="B64" s="29"/>
      <c r="C64" s="29"/>
      <c r="D64" s="65">
        <f t="shared" ref="D64:J64" si="11">SUM(D62:D63)</f>
        <v>7303</v>
      </c>
      <c r="E64" s="65">
        <f t="shared" si="11"/>
        <v>-773</v>
      </c>
      <c r="F64" s="65">
        <f t="shared" si="11"/>
        <v>2215</v>
      </c>
      <c r="G64" s="65">
        <f t="shared" si="11"/>
        <v>252</v>
      </c>
      <c r="H64" s="65">
        <f t="shared" si="11"/>
        <v>-295</v>
      </c>
      <c r="I64" s="65">
        <f t="shared" si="11"/>
        <v>-3345</v>
      </c>
      <c r="J64" s="65">
        <f t="shared" si="11"/>
        <v>2446</v>
      </c>
      <c r="K64" s="65"/>
    </row>
    <row r="65" spans="1:11" s="12" customFormat="1" ht="12" customHeight="1">
      <c r="A65" s="67"/>
      <c r="B65" s="26"/>
      <c r="C65" s="26"/>
      <c r="D65" s="32"/>
      <c r="E65" s="32"/>
      <c r="F65" s="32"/>
      <c r="G65" s="32"/>
      <c r="H65" s="32"/>
      <c r="I65" s="32"/>
      <c r="J65" s="32"/>
      <c r="K65" s="32"/>
    </row>
    <row r="66" spans="1:11" s="12" customFormat="1">
      <c r="A66" s="68" t="s">
        <v>139</v>
      </c>
      <c r="B66" s="29"/>
      <c r="C66" s="29"/>
      <c r="D66" s="63">
        <f>SUM(D60+D64)</f>
        <v>6491</v>
      </c>
      <c r="E66" s="63">
        <f>SUM(E60+E64)</f>
        <v>10708</v>
      </c>
      <c r="F66" s="64">
        <f>SUM(F60+F64)</f>
        <v>21898</v>
      </c>
      <c r="G66" s="63">
        <f>SUM(G60+G64)</f>
        <v>16217</v>
      </c>
      <c r="H66" s="63">
        <v>9766</v>
      </c>
      <c r="I66" s="63">
        <f>SUM(I60+I64)</f>
        <v>11170</v>
      </c>
      <c r="J66" s="63">
        <f>SUM(J60+J64)</f>
        <v>21877</v>
      </c>
      <c r="K66" s="63"/>
    </row>
    <row r="67" spans="1:11">
      <c r="A67" s="93"/>
      <c r="B67" s="19"/>
      <c r="C67" s="19"/>
      <c r="D67" s="5"/>
      <c r="E67" s="5"/>
      <c r="F67" s="5"/>
      <c r="G67" s="5"/>
      <c r="H67" s="5"/>
      <c r="I67" s="5"/>
      <c r="J67" s="5"/>
      <c r="K67" s="5"/>
    </row>
    <row r="68" spans="1:11" ht="12.75" hidden="1" customHeight="1">
      <c r="A68" s="102"/>
      <c r="B68" s="31"/>
      <c r="C68" s="31"/>
      <c r="D68" s="32"/>
      <c r="E68" s="32"/>
      <c r="F68" s="32"/>
      <c r="G68" s="32"/>
      <c r="H68" s="32"/>
      <c r="I68" s="32"/>
      <c r="J68" s="32"/>
      <c r="K68" s="32"/>
    </row>
    <row r="69" spans="1:11">
      <c r="A69" s="102" t="s">
        <v>140</v>
      </c>
      <c r="B69" s="31"/>
      <c r="C69" s="31"/>
      <c r="D69" s="5">
        <v>-1593</v>
      </c>
      <c r="E69" s="5">
        <v>10543</v>
      </c>
      <c r="F69" s="5">
        <v>18604</v>
      </c>
      <c r="G69" s="5">
        <v>14810</v>
      </c>
      <c r="H69" s="5">
        <v>8902</v>
      </c>
      <c r="I69" s="361">
        <v>13504</v>
      </c>
      <c r="J69" s="5">
        <v>17873</v>
      </c>
      <c r="K69" s="5"/>
    </row>
    <row r="70" spans="1:11">
      <c r="A70" s="33" t="s">
        <v>23</v>
      </c>
      <c r="B70" s="33"/>
      <c r="C70" s="31"/>
      <c r="D70" s="34">
        <v>781</v>
      </c>
      <c r="E70" s="34">
        <v>938</v>
      </c>
      <c r="F70" s="34">
        <v>1079</v>
      </c>
      <c r="G70" s="34">
        <v>1155</v>
      </c>
      <c r="H70" s="34">
        <v>1159</v>
      </c>
      <c r="I70" s="361">
        <v>1011</v>
      </c>
      <c r="J70" s="34">
        <v>1558</v>
      </c>
      <c r="K70" s="34"/>
    </row>
    <row r="71" spans="1:11" s="12" customFormat="1" ht="13.5" thickBot="1">
      <c r="A71" s="117"/>
      <c r="B71" s="118"/>
      <c r="C71" s="118"/>
      <c r="D71" s="35">
        <f t="shared" ref="D71" si="12">SUM(D69,D70)</f>
        <v>-812</v>
      </c>
      <c r="E71" s="36">
        <f t="shared" ref="E71:J71" si="13">SUM(E69:E70)</f>
        <v>11481</v>
      </c>
      <c r="F71" s="36">
        <f t="shared" si="13"/>
        <v>19683</v>
      </c>
      <c r="G71" s="36">
        <f t="shared" si="13"/>
        <v>15965</v>
      </c>
      <c r="H71" s="36">
        <f t="shared" si="13"/>
        <v>10061</v>
      </c>
      <c r="I71" s="36">
        <f t="shared" si="13"/>
        <v>14515</v>
      </c>
      <c r="J71" s="36">
        <f t="shared" si="13"/>
        <v>19431</v>
      </c>
      <c r="K71" s="36"/>
    </row>
    <row r="72" spans="1:11" s="12" customFormat="1" ht="13.5" thickTop="1">
      <c r="A72" s="119"/>
      <c r="B72" s="50"/>
      <c r="C72" s="50"/>
      <c r="D72" s="37"/>
      <c r="E72" s="37"/>
      <c r="F72" s="37"/>
      <c r="G72" s="37"/>
      <c r="H72" s="37"/>
      <c r="I72" s="37"/>
      <c r="J72" s="37"/>
      <c r="K72" s="37"/>
    </row>
    <row r="73" spans="1:11" s="12" customFormat="1">
      <c r="A73" s="351" t="s">
        <v>172</v>
      </c>
      <c r="B73" s="66"/>
      <c r="C73" s="77"/>
      <c r="D73" s="63">
        <f t="shared" ref="D73:J73" si="14">SUM(D28+D35+D38+D40+D41+D45)</f>
        <v>46401</v>
      </c>
      <c r="E73" s="63">
        <f t="shared" si="14"/>
        <v>56127</v>
      </c>
      <c r="F73" s="64">
        <f t="shared" si="14"/>
        <v>60737</v>
      </c>
      <c r="G73" s="63">
        <f t="shared" si="14"/>
        <v>62617</v>
      </c>
      <c r="H73" s="63">
        <f t="shared" si="14"/>
        <v>50194</v>
      </c>
      <c r="I73" s="63">
        <f t="shared" si="14"/>
        <v>59273</v>
      </c>
      <c r="J73" s="63">
        <f t="shared" si="14"/>
        <v>66373</v>
      </c>
      <c r="K73" s="63"/>
    </row>
    <row r="74" spans="1:11">
      <c r="A74" s="335" t="s">
        <v>173</v>
      </c>
      <c r="B74" s="336"/>
      <c r="C74" s="17"/>
      <c r="D74" s="332">
        <f>D73/D28</f>
        <v>0.29122027451940274</v>
      </c>
      <c r="E74" s="333">
        <f t="shared" ref="E74:J74" si="15">SUM(E73/E28)</f>
        <v>0.35707151354755801</v>
      </c>
      <c r="F74" s="333">
        <f t="shared" si="15"/>
        <v>0.36227803856775603</v>
      </c>
      <c r="G74" s="333">
        <f t="shared" si="15"/>
        <v>0.33152614162806088</v>
      </c>
      <c r="H74" s="333">
        <f t="shared" si="15"/>
        <v>0.30926869543250418</v>
      </c>
      <c r="I74" s="333">
        <f t="shared" si="15"/>
        <v>0.35676323123130355</v>
      </c>
      <c r="J74" s="333">
        <f t="shared" si="15"/>
        <v>0.37269776739589416</v>
      </c>
      <c r="K74" s="333"/>
    </row>
    <row r="75" spans="1:11">
      <c r="A75" s="2"/>
      <c r="B75" s="2"/>
      <c r="C75" s="2"/>
      <c r="D75" s="334"/>
      <c r="E75" s="334"/>
      <c r="F75" s="334"/>
      <c r="G75" s="334"/>
      <c r="H75" s="334"/>
      <c r="I75" s="334"/>
      <c r="J75" s="334"/>
      <c r="K75" s="334"/>
    </row>
    <row r="76" spans="1:11" s="12" customFormat="1">
      <c r="A76" s="351" t="s">
        <v>164</v>
      </c>
      <c r="B76" s="29"/>
      <c r="C76" s="77"/>
      <c r="D76" s="63">
        <v>40853</v>
      </c>
      <c r="E76" s="63">
        <v>50187</v>
      </c>
      <c r="F76" s="64">
        <v>54949</v>
      </c>
      <c r="G76" s="63">
        <v>56636</v>
      </c>
      <c r="H76" s="63">
        <v>44151</v>
      </c>
      <c r="I76" s="63">
        <v>53239</v>
      </c>
      <c r="J76" s="64">
        <v>60292</v>
      </c>
      <c r="K76" s="63"/>
    </row>
    <row r="77" spans="1:11" s="122" customFormat="1">
      <c r="A77" s="121"/>
      <c r="B77" s="103"/>
      <c r="C77" s="104"/>
      <c r="D77" s="285"/>
      <c r="E77" s="285"/>
      <c r="F77" s="70"/>
      <c r="G77" s="285"/>
      <c r="H77" s="285"/>
      <c r="I77" s="285"/>
      <c r="J77" s="70"/>
      <c r="K77" s="285"/>
    </row>
    <row r="78" spans="1:11" s="12" customFormat="1">
      <c r="A78" s="123" t="s">
        <v>0</v>
      </c>
      <c r="B78" s="71"/>
      <c r="C78" s="72"/>
      <c r="D78" s="73" t="s">
        <v>163</v>
      </c>
      <c r="E78" s="73" t="s">
        <v>181</v>
      </c>
      <c r="F78" s="73" t="s">
        <v>182</v>
      </c>
      <c r="G78" s="73" t="s">
        <v>192</v>
      </c>
      <c r="H78" s="73" t="s">
        <v>246</v>
      </c>
      <c r="I78" s="73" t="s">
        <v>253</v>
      </c>
      <c r="J78" s="73" t="s">
        <v>254</v>
      </c>
      <c r="K78" s="73"/>
    </row>
    <row r="79" spans="1:11" s="12" customFormat="1">
      <c r="A79" s="124" t="s">
        <v>141</v>
      </c>
      <c r="B79" s="74"/>
      <c r="C79" s="47"/>
      <c r="D79" s="75"/>
      <c r="E79" s="75"/>
      <c r="F79" s="75"/>
      <c r="G79" s="75"/>
      <c r="H79" s="75"/>
      <c r="I79" s="75"/>
      <c r="J79" s="75"/>
      <c r="K79" s="75"/>
    </row>
    <row r="80" spans="1:11" s="12" customFormat="1">
      <c r="A80" s="125" t="s">
        <v>142</v>
      </c>
      <c r="B80" s="76"/>
      <c r="C80" s="38"/>
      <c r="D80" s="39"/>
      <c r="E80" s="40"/>
      <c r="F80" s="40"/>
      <c r="G80" s="40"/>
      <c r="H80" s="39"/>
      <c r="I80" s="40"/>
      <c r="J80" s="40"/>
      <c r="K80" s="39"/>
    </row>
    <row r="81" spans="1:11">
      <c r="D81" s="8"/>
      <c r="E81" s="8"/>
      <c r="F81" s="8"/>
      <c r="G81" s="8"/>
      <c r="H81" s="8"/>
      <c r="I81" s="8"/>
      <c r="J81" s="8"/>
      <c r="K81" s="8"/>
    </row>
    <row r="82" spans="1:11">
      <c r="D82" s="8"/>
      <c r="E82" s="8"/>
      <c r="F82" s="8"/>
      <c r="G82" s="8"/>
      <c r="H82" s="8"/>
      <c r="I82" s="8"/>
      <c r="J82" s="8"/>
      <c r="K82" s="8"/>
    </row>
    <row r="83" spans="1:11">
      <c r="A83" s="4" t="s">
        <v>143</v>
      </c>
      <c r="B83" s="4"/>
      <c r="C83" s="4"/>
      <c r="D83" s="23">
        <v>2768</v>
      </c>
      <c r="E83" s="23">
        <v>10543</v>
      </c>
      <c r="F83" s="23">
        <v>19914</v>
      </c>
      <c r="G83" s="23">
        <v>14971</v>
      </c>
      <c r="H83" s="23">
        <v>8692</v>
      </c>
      <c r="I83" s="23">
        <v>13504</v>
      </c>
      <c r="J83" s="23">
        <v>19325</v>
      </c>
      <c r="K83" s="23"/>
    </row>
    <row r="84" spans="1:11" s="12" customFormat="1">
      <c r="A84" s="41" t="s">
        <v>144</v>
      </c>
      <c r="B84" s="41"/>
      <c r="C84" s="41"/>
      <c r="D84" s="34">
        <v>3723</v>
      </c>
      <c r="E84" s="34">
        <v>938</v>
      </c>
      <c r="F84" s="34">
        <v>1984</v>
      </c>
      <c r="G84" s="34">
        <v>1246</v>
      </c>
      <c r="H84" s="34">
        <v>1074</v>
      </c>
      <c r="I84" s="34">
        <v>1011</v>
      </c>
      <c r="J84" s="34">
        <v>2552</v>
      </c>
      <c r="K84" s="34"/>
    </row>
    <row r="85" spans="1:11">
      <c r="A85" s="77"/>
      <c r="B85" s="77"/>
      <c r="C85" s="77"/>
      <c r="D85" s="78">
        <f>SUM(D83+D84)</f>
        <v>6491</v>
      </c>
      <c r="E85" s="79">
        <f t="shared" ref="E85:J85" si="16">SUM(E83:E84)</f>
        <v>11481</v>
      </c>
      <c r="F85" s="79">
        <f t="shared" si="16"/>
        <v>21898</v>
      </c>
      <c r="G85" s="79">
        <f t="shared" si="16"/>
        <v>16217</v>
      </c>
      <c r="H85" s="79">
        <f t="shared" si="16"/>
        <v>9766</v>
      </c>
      <c r="I85" s="79">
        <f t="shared" si="16"/>
        <v>14515</v>
      </c>
      <c r="J85" s="79">
        <f t="shared" si="16"/>
        <v>21877</v>
      </c>
      <c r="K85" s="79"/>
    </row>
    <row r="86" spans="1:11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</row>
    <row r="87" spans="1:11">
      <c r="A87" s="41" t="s">
        <v>145</v>
      </c>
      <c r="B87" s="41"/>
      <c r="C87" s="41"/>
      <c r="D87" s="42">
        <v>-1.54</v>
      </c>
      <c r="E87" s="42">
        <v>10.199999999999999</v>
      </c>
      <c r="F87" s="42">
        <v>18.23</v>
      </c>
      <c r="G87" s="42">
        <v>14.48</v>
      </c>
      <c r="H87" s="42">
        <v>8.7200000000000006</v>
      </c>
      <c r="I87" s="42">
        <v>13.29</v>
      </c>
      <c r="J87" s="42">
        <v>17.93</v>
      </c>
      <c r="K87" s="42"/>
    </row>
    <row r="88" spans="1:11">
      <c r="D88" s="43"/>
      <c r="E88" s="43"/>
      <c r="F88" s="43"/>
      <c r="G88" s="43"/>
      <c r="H88" s="43"/>
      <c r="I88" s="43"/>
    </row>
    <row r="90" spans="1:11">
      <c r="A90" s="356" t="s">
        <v>251</v>
      </c>
    </row>
  </sheetData>
  <mergeCells count="2">
    <mergeCell ref="D1:G2"/>
    <mergeCell ref="H1:K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K21"/>
  <sheetViews>
    <sheetView tabSelected="1" topLeftCell="D1" workbookViewId="0">
      <selection activeCell="J18" sqref="J18"/>
    </sheetView>
  </sheetViews>
  <sheetFormatPr defaultColWidth="8.5703125" defaultRowHeight="12.75"/>
  <cols>
    <col min="1" max="2" width="8.5703125" style="324"/>
    <col min="3" max="3" width="49.42578125" style="324" customWidth="1"/>
    <col min="4" max="16384" width="8.5703125" style="324"/>
  </cols>
  <sheetData>
    <row r="1" spans="1:11">
      <c r="A1" s="383" t="s">
        <v>4</v>
      </c>
      <c r="B1" s="383"/>
      <c r="C1" s="384"/>
      <c r="D1" s="387">
        <v>2020</v>
      </c>
      <c r="E1" s="388"/>
      <c r="F1" s="388"/>
      <c r="G1" s="389"/>
      <c r="H1" s="387">
        <v>2021</v>
      </c>
      <c r="I1" s="388"/>
      <c r="J1" s="388"/>
      <c r="K1" s="389"/>
    </row>
    <row r="2" spans="1:11">
      <c r="A2" s="385"/>
      <c r="B2" s="385"/>
      <c r="C2" s="386"/>
      <c r="D2" s="294" t="s">
        <v>228</v>
      </c>
      <c r="E2" s="294" t="s">
        <v>25</v>
      </c>
      <c r="F2" s="294" t="s">
        <v>229</v>
      </c>
      <c r="G2" s="294" t="s">
        <v>98</v>
      </c>
      <c r="H2" s="294" t="s">
        <v>228</v>
      </c>
      <c r="I2" s="294" t="s">
        <v>25</v>
      </c>
      <c r="J2" s="294" t="s">
        <v>229</v>
      </c>
      <c r="K2" s="294" t="s">
        <v>98</v>
      </c>
    </row>
    <row r="3" spans="1:11">
      <c r="A3" s="295"/>
      <c r="B3" s="295"/>
      <c r="C3" s="296"/>
      <c r="D3" s="297"/>
      <c r="E3" s="297"/>
      <c r="F3" s="297"/>
      <c r="G3" s="297"/>
      <c r="H3" s="297"/>
      <c r="I3" s="297"/>
      <c r="J3" s="297"/>
      <c r="K3" s="297"/>
    </row>
    <row r="4" spans="1:11">
      <c r="A4" s="295" t="s">
        <v>230</v>
      </c>
      <c r="B4" s="295"/>
      <c r="C4" s="296"/>
      <c r="D4" s="297"/>
      <c r="E4" s="297"/>
      <c r="F4" s="297"/>
      <c r="G4" s="297"/>
      <c r="H4" s="297"/>
      <c r="I4" s="297"/>
      <c r="J4" s="297"/>
      <c r="K4" s="297"/>
    </row>
    <row r="5" spans="1:11">
      <c r="A5" s="295"/>
      <c r="B5" s="295"/>
      <c r="C5" s="296"/>
      <c r="D5" s="297"/>
      <c r="E5" s="297"/>
      <c r="F5" s="297"/>
      <c r="G5" s="297"/>
      <c r="H5" s="297"/>
      <c r="I5" s="297"/>
      <c r="J5" s="297"/>
      <c r="K5" s="297"/>
    </row>
    <row r="6" spans="1:11">
      <c r="A6" s="298"/>
      <c r="B6" s="299" t="s">
        <v>231</v>
      </c>
      <c r="C6" s="300"/>
      <c r="D6" s="297">
        <v>99775</v>
      </c>
      <c r="E6" s="297">
        <v>162755</v>
      </c>
      <c r="F6" s="297">
        <v>181112</v>
      </c>
      <c r="G6" s="297">
        <v>98350</v>
      </c>
      <c r="H6" s="297">
        <v>89709</v>
      </c>
      <c r="I6" s="297">
        <v>88724</v>
      </c>
      <c r="J6" s="297">
        <v>57794</v>
      </c>
      <c r="K6" s="297"/>
    </row>
    <row r="7" spans="1:11">
      <c r="A7" s="298"/>
      <c r="B7" s="299" t="s">
        <v>232</v>
      </c>
      <c r="C7" s="300"/>
      <c r="D7" s="297">
        <v>18724</v>
      </c>
      <c r="E7" s="297">
        <v>18284</v>
      </c>
      <c r="F7" s="297">
        <v>18725</v>
      </c>
      <c r="G7" s="297">
        <v>20712</v>
      </c>
      <c r="H7" s="297">
        <v>21816</v>
      </c>
      <c r="I7" s="297">
        <v>21425</v>
      </c>
      <c r="J7" s="297">
        <v>22389</v>
      </c>
      <c r="K7" s="297"/>
    </row>
    <row r="8" spans="1:11">
      <c r="A8" s="298"/>
      <c r="B8" s="299" t="s">
        <v>233</v>
      </c>
      <c r="C8" s="300"/>
      <c r="D8" s="297">
        <v>9782</v>
      </c>
      <c r="E8" s="297">
        <v>10893</v>
      </c>
      <c r="F8" s="297">
        <v>11303</v>
      </c>
      <c r="G8" s="297">
        <v>12204</v>
      </c>
      <c r="H8" s="297">
        <v>10827</v>
      </c>
      <c r="I8" s="297">
        <v>54611</v>
      </c>
      <c r="J8" s="297">
        <v>56072</v>
      </c>
      <c r="K8" s="297"/>
    </row>
    <row r="9" spans="1:11">
      <c r="A9" s="298"/>
      <c r="B9" s="299" t="s">
        <v>234</v>
      </c>
      <c r="C9" s="300"/>
      <c r="D9" s="297">
        <v>136988</v>
      </c>
      <c r="E9" s="297">
        <v>135598</v>
      </c>
      <c r="F9" s="297">
        <v>89339</v>
      </c>
      <c r="G9" s="297">
        <v>89456</v>
      </c>
      <c r="H9" s="297">
        <v>89114</v>
      </c>
      <c r="I9" s="297">
        <v>86216</v>
      </c>
      <c r="J9" s="297">
        <v>88328</v>
      </c>
      <c r="K9" s="297"/>
    </row>
    <row r="10" spans="1:11">
      <c r="A10" s="298"/>
      <c r="B10" s="299" t="s">
        <v>235</v>
      </c>
      <c r="C10" s="300"/>
      <c r="D10" s="297">
        <v>96107</v>
      </c>
      <c r="E10" s="297">
        <v>94829</v>
      </c>
      <c r="F10" s="297">
        <v>96953</v>
      </c>
      <c r="G10" s="297">
        <v>111820</v>
      </c>
      <c r="H10" s="297">
        <v>109025</v>
      </c>
      <c r="I10" s="297">
        <v>104442</v>
      </c>
      <c r="J10" s="297">
        <v>108362</v>
      </c>
      <c r="K10" s="297"/>
    </row>
    <row r="11" spans="1:11">
      <c r="A11" s="298"/>
      <c r="B11" s="299" t="s">
        <v>194</v>
      </c>
      <c r="C11" s="300"/>
      <c r="D11" s="297">
        <v>0</v>
      </c>
      <c r="E11" s="297">
        <v>0</v>
      </c>
      <c r="F11" s="297">
        <v>0</v>
      </c>
      <c r="G11" s="297">
        <v>67904</v>
      </c>
      <c r="H11" s="297">
        <v>67981</v>
      </c>
      <c r="I11" s="297">
        <v>68059</v>
      </c>
      <c r="J11" s="297">
        <v>68136</v>
      </c>
      <c r="K11" s="297"/>
    </row>
    <row r="12" spans="1:11">
      <c r="A12" s="298"/>
      <c r="B12" s="299" t="s">
        <v>236</v>
      </c>
      <c r="C12" s="300"/>
      <c r="D12" s="297">
        <v>40593</v>
      </c>
      <c r="E12" s="297">
        <v>77774</v>
      </c>
      <c r="F12" s="297">
        <v>75850</v>
      </c>
      <c r="G12" s="297">
        <v>74163</v>
      </c>
      <c r="H12" s="297">
        <v>155204</v>
      </c>
      <c r="I12" s="297">
        <v>110393</v>
      </c>
      <c r="J12" s="297">
        <v>110768</v>
      </c>
      <c r="K12" s="297"/>
    </row>
    <row r="13" spans="1:11">
      <c r="A13" s="298"/>
      <c r="B13" s="301" t="s">
        <v>237</v>
      </c>
      <c r="C13" s="300"/>
      <c r="D13" s="297">
        <v>-13400</v>
      </c>
      <c r="E13" s="297">
        <v>-14976</v>
      </c>
      <c r="F13" s="297">
        <v>-11094</v>
      </c>
      <c r="G13" s="297">
        <v>-14689</v>
      </c>
      <c r="H13" s="297">
        <v>-14492</v>
      </c>
      <c r="I13" s="297">
        <v>-15071</v>
      </c>
      <c r="J13" s="297">
        <v>-15493</v>
      </c>
      <c r="K13" s="297"/>
    </row>
    <row r="14" spans="1:11">
      <c r="A14" s="298"/>
      <c r="B14" s="301" t="s">
        <v>238</v>
      </c>
      <c r="C14" s="300"/>
      <c r="D14" s="297">
        <v>-12139</v>
      </c>
      <c r="E14" s="297">
        <v>-13581</v>
      </c>
      <c r="F14" s="297">
        <v>-22662</v>
      </c>
      <c r="G14" s="297">
        <v>-42487</v>
      </c>
      <c r="H14" s="297">
        <v>-17275</v>
      </c>
      <c r="I14" s="297">
        <v>-14836</v>
      </c>
      <c r="J14" s="297">
        <v>-6179</v>
      </c>
      <c r="K14" s="297"/>
    </row>
    <row r="15" spans="1:11">
      <c r="A15" s="302" t="s">
        <v>239</v>
      </c>
      <c r="B15" s="303"/>
      <c r="C15" s="304"/>
      <c r="D15" s="305">
        <f t="shared" ref="D15:I15" si="0">+SUM(D6:D14)</f>
        <v>376430</v>
      </c>
      <c r="E15" s="305">
        <f t="shared" si="0"/>
        <v>471576</v>
      </c>
      <c r="F15" s="305">
        <f t="shared" si="0"/>
        <v>439526</v>
      </c>
      <c r="G15" s="305">
        <f t="shared" si="0"/>
        <v>417433</v>
      </c>
      <c r="H15" s="305">
        <f t="shared" si="0"/>
        <v>511909</v>
      </c>
      <c r="I15" s="305">
        <f t="shared" si="0"/>
        <v>503963</v>
      </c>
      <c r="J15" s="305">
        <f t="shared" ref="J15" si="1">+SUM(J6:J14)</f>
        <v>490177</v>
      </c>
      <c r="K15" s="305"/>
    </row>
    <row r="16" spans="1:11">
      <c r="A16" s="306"/>
      <c r="B16" s="306"/>
      <c r="C16" s="300"/>
      <c r="D16" s="308"/>
      <c r="E16" s="308"/>
      <c r="F16" s="308"/>
      <c r="G16" s="308"/>
      <c r="H16" s="308"/>
      <c r="I16" s="308"/>
      <c r="J16" s="308"/>
      <c r="K16" s="297"/>
    </row>
    <row r="17" spans="1:11">
      <c r="A17" s="310" t="s">
        <v>243</v>
      </c>
      <c r="B17" s="310"/>
      <c r="C17" s="354"/>
      <c r="D17" s="353">
        <v>220591</v>
      </c>
      <c r="E17" s="353">
        <v>219787</v>
      </c>
      <c r="F17" s="353">
        <v>220898</v>
      </c>
      <c r="G17" s="353">
        <v>225882</v>
      </c>
      <c r="H17" s="353">
        <v>229675</v>
      </c>
      <c r="I17" s="353">
        <v>232821</v>
      </c>
      <c r="J17" s="353">
        <v>238457</v>
      </c>
      <c r="K17" s="353"/>
    </row>
    <row r="18" spans="1:11">
      <c r="A18" s="307"/>
      <c r="B18" s="307"/>
      <c r="C18" s="300"/>
    </row>
    <row r="19" spans="1:11">
      <c r="A19" s="309" t="s">
        <v>244</v>
      </c>
      <c r="B19" s="310"/>
      <c r="C19" s="311"/>
      <c r="D19" s="352">
        <f t="shared" ref="D19:F19" si="2">D15/D17</f>
        <v>1.7064612790186362</v>
      </c>
      <c r="E19" s="352">
        <f t="shared" si="2"/>
        <v>2.1456046080978401</v>
      </c>
      <c r="F19" s="352">
        <f t="shared" si="2"/>
        <v>1.9897237639091345</v>
      </c>
      <c r="G19" s="352">
        <f>G15/G17</f>
        <v>1.8480135646045279</v>
      </c>
      <c r="H19" s="352">
        <f>H15/H17</f>
        <v>2.2288407532382717</v>
      </c>
      <c r="I19" s="352">
        <f>I15/I17</f>
        <v>2.1645942591089291</v>
      </c>
      <c r="J19" s="352">
        <f>J15/J17</f>
        <v>2.0556200908339868</v>
      </c>
      <c r="K19" s="352"/>
    </row>
    <row r="21" spans="1:11">
      <c r="A21" s="344"/>
    </row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6"/>
  <sheetViews>
    <sheetView showGridLines="0" zoomScaleNormal="10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J27" sqref="J27"/>
    </sheetView>
  </sheetViews>
  <sheetFormatPr defaultColWidth="9.140625" defaultRowHeight="12.75"/>
  <cols>
    <col min="1" max="2" width="3.42578125" style="154" customWidth="1"/>
    <col min="3" max="3" width="42.85546875" style="154" customWidth="1"/>
    <col min="4" max="7" width="12.42578125" style="127" customWidth="1"/>
    <col min="8" max="8" width="11.85546875" style="127" customWidth="1"/>
    <col min="9" max="9" width="10.42578125" style="127" customWidth="1"/>
    <col min="10" max="10" width="10.85546875" style="127" bestFit="1" customWidth="1"/>
    <col min="11" max="16384" width="9.140625" style="127"/>
  </cols>
  <sheetData>
    <row r="1" spans="1:11" s="159" customFormat="1" ht="12" customHeight="1">
      <c r="A1" s="126" t="s">
        <v>2</v>
      </c>
      <c r="B1" s="158"/>
      <c r="C1" s="158"/>
      <c r="D1" s="373">
        <v>2020</v>
      </c>
      <c r="E1" s="374"/>
      <c r="F1" s="374"/>
      <c r="G1" s="375"/>
      <c r="H1" s="373">
        <v>2021</v>
      </c>
      <c r="I1" s="374"/>
      <c r="J1" s="374"/>
      <c r="K1" s="375"/>
    </row>
    <row r="2" spans="1:11" s="159" customFormat="1" ht="12" customHeight="1" thickBot="1">
      <c r="A2" s="128" t="s">
        <v>24</v>
      </c>
      <c r="B2" s="129"/>
      <c r="C2" s="129"/>
      <c r="D2" s="376"/>
      <c r="E2" s="377"/>
      <c r="F2" s="377"/>
      <c r="G2" s="378"/>
      <c r="H2" s="376"/>
      <c r="I2" s="377"/>
      <c r="J2" s="377"/>
      <c r="K2" s="378"/>
    </row>
    <row r="3" spans="1:11" s="159" customFormat="1" ht="12" customHeight="1">
      <c r="A3" s="160" t="s">
        <v>4</v>
      </c>
      <c r="B3" s="130"/>
      <c r="C3" s="130"/>
      <c r="D3" s="131" t="s">
        <v>3</v>
      </c>
      <c r="E3" s="131" t="s">
        <v>25</v>
      </c>
      <c r="F3" s="131" t="s">
        <v>121</v>
      </c>
      <c r="G3" s="131" t="s">
        <v>98</v>
      </c>
      <c r="H3" s="131" t="s">
        <v>3</v>
      </c>
      <c r="I3" s="131" t="s">
        <v>25</v>
      </c>
      <c r="J3" s="131" t="s">
        <v>121</v>
      </c>
      <c r="K3" s="131" t="s">
        <v>98</v>
      </c>
    </row>
    <row r="4" spans="1:11" ht="12" customHeight="1">
      <c r="A4" s="132"/>
      <c r="B4" s="133"/>
      <c r="D4" s="134"/>
      <c r="G4" s="134"/>
      <c r="H4" s="134"/>
      <c r="J4" s="134"/>
      <c r="K4" s="134"/>
    </row>
    <row r="5" spans="1:11" ht="12" customHeight="1">
      <c r="A5" s="138" t="s">
        <v>26</v>
      </c>
      <c r="B5" s="136"/>
      <c r="C5" s="136"/>
      <c r="D5" s="137"/>
      <c r="E5" s="137"/>
      <c r="F5" s="137"/>
      <c r="G5" s="137"/>
      <c r="H5" s="137"/>
      <c r="I5" s="137"/>
      <c r="J5" s="137"/>
      <c r="K5" s="137"/>
    </row>
    <row r="6" spans="1:11" ht="12" customHeight="1">
      <c r="A6" s="138"/>
      <c r="B6" s="136"/>
      <c r="C6" s="136"/>
      <c r="D6" s="139"/>
      <c r="E6" s="139"/>
      <c r="F6" s="139"/>
      <c r="G6" s="139"/>
      <c r="H6" s="139"/>
      <c r="I6" s="139"/>
      <c r="J6" s="139"/>
      <c r="K6" s="139"/>
    </row>
    <row r="7" spans="1:11" ht="12" customHeight="1">
      <c r="A7" s="138"/>
      <c r="B7" s="136" t="s">
        <v>27</v>
      </c>
      <c r="C7" s="136"/>
      <c r="D7" s="139"/>
      <c r="E7" s="139"/>
      <c r="F7" s="139"/>
      <c r="G7" s="139"/>
      <c r="H7" s="139"/>
      <c r="I7" s="139"/>
      <c r="J7" s="139"/>
      <c r="K7" s="139"/>
    </row>
    <row r="8" spans="1:11" ht="12" customHeight="1">
      <c r="A8" s="138"/>
      <c r="B8" s="136"/>
      <c r="C8" s="136"/>
      <c r="D8" s="137"/>
      <c r="E8" s="137"/>
      <c r="F8" s="137"/>
      <c r="G8" s="137"/>
      <c r="H8" s="137"/>
      <c r="I8" s="137"/>
      <c r="J8" s="137"/>
      <c r="K8" s="137"/>
    </row>
    <row r="9" spans="1:11" ht="12" customHeight="1">
      <c r="A9" s="138"/>
      <c r="B9" s="136"/>
      <c r="C9" s="136" t="s">
        <v>28</v>
      </c>
      <c r="D9" s="141">
        <v>13400</v>
      </c>
      <c r="E9" s="141">
        <v>14976</v>
      </c>
      <c r="F9" s="141">
        <v>11094</v>
      </c>
      <c r="G9" s="141">
        <v>14689</v>
      </c>
      <c r="H9" s="141">
        <v>14492</v>
      </c>
      <c r="I9" s="141">
        <v>15071</v>
      </c>
      <c r="J9" s="141">
        <v>15493</v>
      </c>
      <c r="K9" s="141"/>
    </row>
    <row r="10" spans="1:11" ht="12" customHeight="1">
      <c r="A10" s="138"/>
      <c r="B10" s="136"/>
      <c r="C10" s="136" t="s">
        <v>29</v>
      </c>
      <c r="D10" s="141">
        <v>151607</v>
      </c>
      <c r="E10" s="141">
        <v>146065</v>
      </c>
      <c r="F10" s="141">
        <v>148455</v>
      </c>
      <c r="G10" s="141">
        <v>158857</v>
      </c>
      <c r="H10" s="141">
        <v>142776</v>
      </c>
      <c r="I10" s="141">
        <v>144587</v>
      </c>
      <c r="J10" s="141">
        <v>153369</v>
      </c>
      <c r="K10" s="141"/>
    </row>
    <row r="11" spans="1:11" ht="12" customHeight="1">
      <c r="A11" s="138"/>
      <c r="B11" s="136"/>
      <c r="C11" s="136" t="s">
        <v>195</v>
      </c>
      <c r="D11" s="141">
        <v>7667</v>
      </c>
      <c r="E11" s="141">
        <v>8364</v>
      </c>
      <c r="F11" s="141">
        <v>7763</v>
      </c>
      <c r="G11" s="141">
        <v>6022</v>
      </c>
      <c r="H11" s="141">
        <v>9506</v>
      </c>
      <c r="I11" s="141">
        <v>8553</v>
      </c>
      <c r="J11" s="141">
        <v>7467</v>
      </c>
      <c r="K11" s="141"/>
    </row>
    <row r="12" spans="1:11" ht="12" customHeight="1">
      <c r="A12" s="138"/>
      <c r="B12" s="136"/>
      <c r="C12" s="136" t="s">
        <v>30</v>
      </c>
      <c r="D12" s="141">
        <v>12139</v>
      </c>
      <c r="E12" s="141">
        <v>13581</v>
      </c>
      <c r="F12" s="141">
        <v>22662</v>
      </c>
      <c r="G12" s="141">
        <v>42487</v>
      </c>
      <c r="H12" s="141">
        <v>17275</v>
      </c>
      <c r="I12" s="141">
        <v>14836</v>
      </c>
      <c r="J12" s="141">
        <v>6179</v>
      </c>
      <c r="K12" s="141"/>
    </row>
    <row r="13" spans="1:11" ht="12" customHeight="1">
      <c r="A13" s="138"/>
      <c r="B13" s="136"/>
      <c r="C13" s="136" t="s">
        <v>196</v>
      </c>
      <c r="D13" s="141">
        <v>17049</v>
      </c>
      <c r="E13" s="141">
        <v>16119</v>
      </c>
      <c r="F13" s="141">
        <v>17161</v>
      </c>
      <c r="G13" s="141">
        <v>16878</v>
      </c>
      <c r="H13" s="141">
        <v>18432</v>
      </c>
      <c r="I13" s="141">
        <v>19026</v>
      </c>
      <c r="J13" s="141">
        <v>20618</v>
      </c>
      <c r="K13" s="141"/>
    </row>
    <row r="14" spans="1:11" ht="12" customHeight="1">
      <c r="A14" s="138"/>
      <c r="B14" s="136"/>
      <c r="C14" s="136" t="s">
        <v>31</v>
      </c>
      <c r="D14" s="141">
        <v>2622</v>
      </c>
      <c r="E14" s="141">
        <v>1014</v>
      </c>
      <c r="F14" s="141">
        <v>2933</v>
      </c>
      <c r="G14" s="141">
        <v>473</v>
      </c>
      <c r="H14" s="141">
        <v>2777</v>
      </c>
      <c r="I14" s="141">
        <v>991</v>
      </c>
      <c r="J14" s="141">
        <v>2944</v>
      </c>
      <c r="K14" s="141"/>
    </row>
    <row r="15" spans="1:11" ht="12" customHeight="1">
      <c r="A15" s="138"/>
      <c r="B15" s="136"/>
      <c r="C15" s="136" t="s">
        <v>32</v>
      </c>
      <c r="D15" s="141">
        <v>21509</v>
      </c>
      <c r="E15" s="141">
        <v>16874</v>
      </c>
      <c r="F15" s="141">
        <v>14799</v>
      </c>
      <c r="G15" s="141">
        <v>18395</v>
      </c>
      <c r="H15" s="141">
        <v>20150</v>
      </c>
      <c r="I15" s="141">
        <v>18746</v>
      </c>
      <c r="J15" s="141">
        <v>18982</v>
      </c>
      <c r="K15" s="141"/>
    </row>
    <row r="16" spans="1:11" ht="12" customHeight="1">
      <c r="A16" s="142"/>
      <c r="B16" s="143"/>
      <c r="C16" s="144" t="s">
        <v>33</v>
      </c>
      <c r="D16" s="145">
        <v>3305</v>
      </c>
      <c r="E16" s="145">
        <v>3271</v>
      </c>
      <c r="F16" s="145">
        <v>3271</v>
      </c>
      <c r="G16" s="145">
        <v>489</v>
      </c>
      <c r="H16" s="145">
        <v>143</v>
      </c>
      <c r="I16" s="145">
        <v>117</v>
      </c>
      <c r="J16" s="145">
        <v>125</v>
      </c>
      <c r="K16" s="145"/>
    </row>
    <row r="17" spans="1:11" ht="12" customHeight="1">
      <c r="A17" s="138"/>
      <c r="B17" s="136"/>
      <c r="C17" s="136"/>
      <c r="D17" s="141"/>
      <c r="E17" s="141"/>
      <c r="F17" s="141"/>
      <c r="G17" s="141"/>
      <c r="H17" s="141"/>
      <c r="I17" s="141"/>
      <c r="J17" s="141"/>
      <c r="K17" s="141"/>
    </row>
    <row r="18" spans="1:11" s="159" customFormat="1" ht="12" customHeight="1">
      <c r="A18" s="157"/>
      <c r="B18" s="146" t="s">
        <v>34</v>
      </c>
      <c r="C18" s="146"/>
      <c r="D18" s="147">
        <f t="shared" ref="D18:I18" si="0">SUM(D9:D16)</f>
        <v>229298</v>
      </c>
      <c r="E18" s="147">
        <f t="shared" si="0"/>
        <v>220264</v>
      </c>
      <c r="F18" s="147">
        <f t="shared" si="0"/>
        <v>228138</v>
      </c>
      <c r="G18" s="147">
        <f t="shared" si="0"/>
        <v>258290</v>
      </c>
      <c r="H18" s="147">
        <f t="shared" si="0"/>
        <v>225551</v>
      </c>
      <c r="I18" s="147">
        <f t="shared" si="0"/>
        <v>221927</v>
      </c>
      <c r="J18" s="147">
        <v>225177</v>
      </c>
      <c r="K18" s="147"/>
    </row>
    <row r="19" spans="1:11" ht="12" customHeight="1">
      <c r="A19" s="138"/>
      <c r="B19" s="136"/>
      <c r="C19" s="136"/>
      <c r="D19" s="141"/>
      <c r="E19" s="141"/>
      <c r="F19" s="141"/>
      <c r="G19" s="141"/>
      <c r="H19" s="141"/>
      <c r="I19" s="141"/>
      <c r="J19" s="141"/>
      <c r="K19" s="141"/>
    </row>
    <row r="20" spans="1:11" ht="12" customHeight="1">
      <c r="A20" s="138"/>
      <c r="B20" s="136" t="s">
        <v>35</v>
      </c>
      <c r="C20" s="136"/>
      <c r="D20" s="141"/>
      <c r="E20" s="141"/>
      <c r="F20" s="141"/>
      <c r="G20" s="141"/>
      <c r="H20" s="141"/>
      <c r="I20" s="141"/>
      <c r="J20" s="141"/>
      <c r="K20" s="141"/>
    </row>
    <row r="21" spans="1:11" ht="12" customHeight="1">
      <c r="A21" s="138"/>
      <c r="B21" s="136"/>
      <c r="C21" s="136"/>
      <c r="D21" s="141"/>
      <c r="E21" s="134"/>
      <c r="F21" s="134"/>
      <c r="G21" s="141"/>
      <c r="H21" s="141"/>
      <c r="I21" s="134"/>
      <c r="J21" s="134"/>
      <c r="K21" s="134"/>
    </row>
    <row r="22" spans="1:11" ht="12" customHeight="1">
      <c r="A22" s="138"/>
      <c r="B22" s="136"/>
      <c r="C22" s="136" t="s">
        <v>36</v>
      </c>
      <c r="D22" s="141">
        <v>426954</v>
      </c>
      <c r="E22" s="141">
        <v>426962</v>
      </c>
      <c r="F22" s="141">
        <v>431047</v>
      </c>
      <c r="G22" s="141">
        <v>432436</v>
      </c>
      <c r="H22" s="141">
        <v>429504</v>
      </c>
      <c r="I22" s="141">
        <v>427692</v>
      </c>
      <c r="J22" s="141">
        <v>429974</v>
      </c>
      <c r="K22" s="141"/>
    </row>
    <row r="23" spans="1:11" ht="12" customHeight="1">
      <c r="A23" s="138"/>
      <c r="B23" s="136"/>
      <c r="C23" s="136" t="s">
        <v>159</v>
      </c>
      <c r="D23" s="141">
        <v>104940</v>
      </c>
      <c r="E23" s="141">
        <v>103411</v>
      </c>
      <c r="F23" s="141">
        <v>104229</v>
      </c>
      <c r="G23" s="141">
        <v>121335</v>
      </c>
      <c r="H23" s="141">
        <v>119278</v>
      </c>
      <c r="I23" s="141">
        <v>116404</v>
      </c>
      <c r="J23" s="141">
        <v>119814</v>
      </c>
      <c r="K23" s="141"/>
    </row>
    <row r="24" spans="1:11" ht="13.5" customHeight="1">
      <c r="A24" s="138"/>
      <c r="B24" s="136"/>
      <c r="C24" s="148" t="s">
        <v>127</v>
      </c>
      <c r="D24" s="141">
        <v>208498</v>
      </c>
      <c r="E24" s="141">
        <v>295621</v>
      </c>
      <c r="F24" s="141">
        <v>288337</v>
      </c>
      <c r="G24" s="141">
        <v>285680</v>
      </c>
      <c r="H24" s="141">
        <v>360443</v>
      </c>
      <c r="I24" s="141">
        <v>351473</v>
      </c>
      <c r="J24" s="141">
        <v>346896</v>
      </c>
      <c r="K24" s="141"/>
    </row>
    <row r="25" spans="1:11" ht="13.5" customHeight="1">
      <c r="A25" s="138"/>
      <c r="B25" s="136"/>
      <c r="C25" s="148" t="s">
        <v>126</v>
      </c>
      <c r="D25" s="141">
        <v>213126</v>
      </c>
      <c r="E25" s="141">
        <v>213126</v>
      </c>
      <c r="F25" s="141">
        <v>213137</v>
      </c>
      <c r="G25" s="141">
        <v>213137</v>
      </c>
      <c r="H25" s="141">
        <v>213137</v>
      </c>
      <c r="I25" s="141">
        <v>213151</v>
      </c>
      <c r="J25" s="141">
        <v>213151</v>
      </c>
      <c r="K25" s="141"/>
    </row>
    <row r="26" spans="1:11" ht="12" customHeight="1">
      <c r="A26" s="138"/>
      <c r="B26" s="136"/>
      <c r="C26" s="136" t="s">
        <v>37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/>
    </row>
    <row r="27" spans="1:11" ht="12" customHeight="1">
      <c r="A27" s="138"/>
      <c r="B27" s="136"/>
      <c r="C27" s="136" t="s">
        <v>38</v>
      </c>
      <c r="D27" s="141">
        <v>111</v>
      </c>
      <c r="E27" s="141">
        <v>112</v>
      </c>
      <c r="F27" s="141">
        <v>117</v>
      </c>
      <c r="G27" s="141">
        <v>118</v>
      </c>
      <c r="H27" s="141">
        <v>207</v>
      </c>
      <c r="I27" s="141">
        <v>117</v>
      </c>
      <c r="J27" s="141">
        <v>121</v>
      </c>
      <c r="K27" s="141"/>
    </row>
    <row r="28" spans="1:11" ht="12" customHeight="1">
      <c r="A28" s="138"/>
      <c r="B28" s="136"/>
      <c r="C28" s="136" t="s">
        <v>197</v>
      </c>
      <c r="D28" s="141">
        <v>16424</v>
      </c>
      <c r="E28" s="141">
        <v>15484</v>
      </c>
      <c r="F28" s="141">
        <v>15435</v>
      </c>
      <c r="G28" s="141">
        <v>18566</v>
      </c>
      <c r="H28" s="141">
        <v>17283</v>
      </c>
      <c r="I28" s="141">
        <v>15957</v>
      </c>
      <c r="J28" s="141">
        <v>16310</v>
      </c>
      <c r="K28" s="141"/>
    </row>
    <row r="29" spans="1:11" ht="12" customHeight="1">
      <c r="A29" s="138"/>
      <c r="B29" s="136"/>
      <c r="C29" s="149" t="s">
        <v>39</v>
      </c>
      <c r="D29" s="141">
        <v>14851</v>
      </c>
      <c r="E29" s="141">
        <v>13516</v>
      </c>
      <c r="F29" s="141">
        <v>12617</v>
      </c>
      <c r="G29" s="141">
        <v>10614</v>
      </c>
      <c r="H29" s="141">
        <v>13277</v>
      </c>
      <c r="I29" s="141">
        <v>11170</v>
      </c>
      <c r="J29" s="141">
        <v>13490</v>
      </c>
      <c r="K29" s="141"/>
    </row>
    <row r="30" spans="1:11" ht="12" customHeight="1">
      <c r="A30" s="138"/>
      <c r="B30" s="136"/>
      <c r="C30" s="149" t="s">
        <v>196</v>
      </c>
      <c r="D30" s="141">
        <v>3632</v>
      </c>
      <c r="E30" s="141">
        <v>3099</v>
      </c>
      <c r="F30" s="141">
        <v>3412</v>
      </c>
      <c r="G30" s="141">
        <v>3923</v>
      </c>
      <c r="H30" s="141">
        <v>3696</v>
      </c>
      <c r="I30" s="141">
        <v>3395</v>
      </c>
      <c r="J30" s="141">
        <v>3367</v>
      </c>
      <c r="K30" s="141"/>
    </row>
    <row r="31" spans="1:11" ht="12" customHeight="1">
      <c r="A31" s="142"/>
      <c r="B31" s="143"/>
      <c r="C31" s="150" t="s">
        <v>160</v>
      </c>
      <c r="D31" s="145">
        <v>5240</v>
      </c>
      <c r="E31" s="145">
        <v>4286</v>
      </c>
      <c r="F31" s="145">
        <v>5048</v>
      </c>
      <c r="G31" s="145">
        <v>5795</v>
      </c>
      <c r="H31" s="145">
        <v>6358</v>
      </c>
      <c r="I31" s="145">
        <v>6293</v>
      </c>
      <c r="J31" s="145">
        <v>6606</v>
      </c>
      <c r="K31" s="145"/>
    </row>
    <row r="32" spans="1:11" ht="12" customHeight="1">
      <c r="A32" s="138"/>
      <c r="B32" s="136"/>
      <c r="C32" s="136"/>
      <c r="D32" s="141"/>
      <c r="E32" s="141"/>
      <c r="F32" s="141"/>
      <c r="G32" s="141"/>
      <c r="H32" s="141"/>
      <c r="I32" s="141"/>
      <c r="J32" s="141"/>
      <c r="K32" s="141"/>
    </row>
    <row r="33" spans="1:11" s="159" customFormat="1" ht="12" customHeight="1">
      <c r="A33" s="157"/>
      <c r="B33" s="146" t="s">
        <v>40</v>
      </c>
      <c r="C33" s="146"/>
      <c r="D33" s="147">
        <f>SUM(D22:D32)</f>
        <v>993776</v>
      </c>
      <c r="E33" s="147">
        <f>SUM(E22:E31)</f>
        <v>1075617</v>
      </c>
      <c r="F33" s="147">
        <f>SUM(F22:F31)</f>
        <v>1073379</v>
      </c>
      <c r="G33" s="147">
        <f>SUM(G22:G31)</f>
        <v>1091604</v>
      </c>
      <c r="H33" s="147">
        <f>SUM(H22:H32)</f>
        <v>1163183</v>
      </c>
      <c r="I33" s="147">
        <f>SUM(I22:I32)</f>
        <v>1145652</v>
      </c>
      <c r="J33" s="147">
        <v>1149729</v>
      </c>
      <c r="K33" s="147"/>
    </row>
    <row r="34" spans="1:11" s="159" customFormat="1" ht="12" customHeight="1">
      <c r="A34" s="135"/>
      <c r="B34" s="140"/>
      <c r="C34" s="140"/>
      <c r="D34" s="161"/>
      <c r="E34" s="161"/>
      <c r="F34" s="161"/>
      <c r="G34" s="161"/>
      <c r="H34" s="161"/>
      <c r="I34" s="161"/>
      <c r="J34" s="161"/>
      <c r="K34" s="161"/>
    </row>
    <row r="35" spans="1:11" s="159" customFormat="1" ht="12" customHeight="1" thickBot="1">
      <c r="A35" s="151" t="s">
        <v>41</v>
      </c>
      <c r="B35" s="152"/>
      <c r="C35" s="152"/>
      <c r="D35" s="153">
        <f t="shared" ref="D35:I35" si="1">SUM(D18+D33)</f>
        <v>1223074</v>
      </c>
      <c r="E35" s="153">
        <f t="shared" si="1"/>
        <v>1295881</v>
      </c>
      <c r="F35" s="153">
        <f t="shared" si="1"/>
        <v>1301517</v>
      </c>
      <c r="G35" s="153">
        <f t="shared" si="1"/>
        <v>1349894</v>
      </c>
      <c r="H35" s="153">
        <f t="shared" si="1"/>
        <v>1388734</v>
      </c>
      <c r="I35" s="153">
        <f t="shared" si="1"/>
        <v>1367579</v>
      </c>
      <c r="J35" s="153">
        <v>1374906</v>
      </c>
      <c r="K35" s="153"/>
    </row>
    <row r="36" spans="1:11" ht="12" customHeight="1" thickTop="1">
      <c r="A36" s="138"/>
      <c r="B36" s="136"/>
      <c r="C36" s="136"/>
      <c r="D36" s="141"/>
      <c r="E36" s="141"/>
      <c r="F36" s="141"/>
      <c r="G36" s="141"/>
      <c r="H36" s="141"/>
      <c r="I36" s="141"/>
      <c r="J36" s="141"/>
      <c r="K36" s="141"/>
    </row>
    <row r="37" spans="1:11" ht="12" customHeight="1">
      <c r="A37" s="138" t="s">
        <v>42</v>
      </c>
      <c r="B37" s="136"/>
      <c r="C37" s="136"/>
      <c r="D37" s="141"/>
      <c r="E37" s="141"/>
      <c r="F37" s="141"/>
      <c r="G37" s="141"/>
      <c r="H37" s="141"/>
      <c r="I37" s="141"/>
      <c r="J37" s="141"/>
      <c r="K37" s="141"/>
    </row>
    <row r="38" spans="1:11" ht="12" customHeight="1">
      <c r="A38" s="138"/>
      <c r="B38" s="136"/>
      <c r="C38" s="136"/>
      <c r="D38" s="141"/>
      <c r="E38" s="141"/>
      <c r="F38" s="141"/>
      <c r="G38" s="141"/>
      <c r="H38" s="141"/>
      <c r="I38" s="141"/>
      <c r="J38" s="141"/>
      <c r="K38" s="141"/>
    </row>
    <row r="39" spans="1:11" ht="12" customHeight="1">
      <c r="A39" s="138"/>
      <c r="B39" s="136" t="s">
        <v>43</v>
      </c>
      <c r="C39" s="136"/>
      <c r="D39" s="141"/>
      <c r="E39" s="141"/>
      <c r="F39" s="141"/>
      <c r="G39" s="141"/>
      <c r="H39" s="141"/>
      <c r="I39" s="141"/>
      <c r="J39" s="141"/>
      <c r="K39" s="141"/>
    </row>
    <row r="40" spans="1:11" ht="12" customHeight="1">
      <c r="A40" s="138"/>
      <c r="B40" s="136"/>
      <c r="D40" s="141"/>
      <c r="E40" s="141"/>
      <c r="F40" s="141"/>
      <c r="G40" s="141"/>
      <c r="H40" s="141"/>
      <c r="I40" s="141"/>
      <c r="J40" s="141"/>
      <c r="K40" s="141"/>
    </row>
    <row r="41" spans="1:11" ht="12" customHeight="1">
      <c r="A41" s="138"/>
      <c r="B41" s="136"/>
      <c r="C41" s="136" t="s">
        <v>44</v>
      </c>
      <c r="D41" s="141">
        <v>99775</v>
      </c>
      <c r="E41" s="141">
        <v>162755</v>
      </c>
      <c r="F41" s="141">
        <v>181112</v>
      </c>
      <c r="G41" s="141">
        <v>98350</v>
      </c>
      <c r="H41" s="141">
        <v>89709</v>
      </c>
      <c r="I41" s="141">
        <v>88724</v>
      </c>
      <c r="J41" s="141">
        <v>57794</v>
      </c>
      <c r="K41" s="141"/>
    </row>
    <row r="42" spans="1:11" ht="12" customHeight="1">
      <c r="A42" s="138"/>
      <c r="B42" s="136"/>
      <c r="C42" s="136" t="s">
        <v>161</v>
      </c>
      <c r="D42" s="141">
        <v>18724</v>
      </c>
      <c r="E42" s="141">
        <v>18284</v>
      </c>
      <c r="F42" s="141">
        <v>18725</v>
      </c>
      <c r="G42" s="141">
        <v>20712</v>
      </c>
      <c r="H42" s="141">
        <v>21816</v>
      </c>
      <c r="I42" s="141">
        <v>21425</v>
      </c>
      <c r="J42" s="141">
        <v>22389</v>
      </c>
      <c r="K42" s="141"/>
    </row>
    <row r="43" spans="1:11" ht="12" customHeight="1">
      <c r="A43" s="138"/>
      <c r="B43" s="136"/>
      <c r="C43" s="136" t="s">
        <v>46</v>
      </c>
      <c r="D43" s="141">
        <v>112415</v>
      </c>
      <c r="E43" s="141">
        <v>102435</v>
      </c>
      <c r="F43" s="141">
        <v>118034</v>
      </c>
      <c r="G43" s="141">
        <v>148326</v>
      </c>
      <c r="H43" s="141">
        <v>106717</v>
      </c>
      <c r="I43" s="141">
        <v>102927</v>
      </c>
      <c r="J43" s="141">
        <v>115872</v>
      </c>
      <c r="K43" s="141"/>
    </row>
    <row r="44" spans="1:11" ht="12" customHeight="1">
      <c r="A44" s="138"/>
      <c r="B44" s="136"/>
      <c r="C44" s="136" t="s">
        <v>45</v>
      </c>
      <c r="D44" s="141">
        <v>9782</v>
      </c>
      <c r="E44" s="141">
        <v>10893</v>
      </c>
      <c r="F44" s="141">
        <v>11303</v>
      </c>
      <c r="G44" s="141">
        <v>12204</v>
      </c>
      <c r="H44" s="141">
        <v>10827</v>
      </c>
      <c r="I44" s="141">
        <v>54611</v>
      </c>
      <c r="J44" s="141">
        <v>56072</v>
      </c>
      <c r="K44" s="141"/>
    </row>
    <row r="45" spans="1:11" ht="12" customHeight="1">
      <c r="A45" s="138"/>
      <c r="B45" s="136"/>
      <c r="C45" s="136" t="s">
        <v>47</v>
      </c>
      <c r="D45" s="141">
        <v>592</v>
      </c>
      <c r="E45" s="141">
        <v>817</v>
      </c>
      <c r="F45" s="141">
        <v>2323</v>
      </c>
      <c r="G45" s="141">
        <v>432</v>
      </c>
      <c r="H45" s="141">
        <v>905</v>
      </c>
      <c r="I45" s="141">
        <v>2501</v>
      </c>
      <c r="J45" s="141">
        <v>4183</v>
      </c>
      <c r="K45" s="141"/>
    </row>
    <row r="46" spans="1:11" ht="12" customHeight="1">
      <c r="A46" s="138"/>
      <c r="B46" s="136"/>
      <c r="C46" s="136" t="s">
        <v>48</v>
      </c>
      <c r="D46" s="141">
        <v>4682</v>
      </c>
      <c r="E46" s="141">
        <v>3174</v>
      </c>
      <c r="F46" s="141">
        <v>3714</v>
      </c>
      <c r="G46" s="141">
        <v>3603</v>
      </c>
      <c r="H46" s="141">
        <v>3679</v>
      </c>
      <c r="I46" s="141">
        <v>2883</v>
      </c>
      <c r="J46" s="141">
        <v>4236</v>
      </c>
      <c r="K46" s="141"/>
    </row>
    <row r="47" spans="1:11" ht="12" customHeight="1">
      <c r="A47" s="138"/>
      <c r="B47" s="136"/>
      <c r="C47" s="136" t="s">
        <v>198</v>
      </c>
      <c r="D47" s="141">
        <v>10075</v>
      </c>
      <c r="E47" s="141">
        <v>9792</v>
      </c>
      <c r="F47" s="141">
        <v>9504</v>
      </c>
      <c r="G47" s="141">
        <v>10998</v>
      </c>
      <c r="H47" s="141">
        <v>10737</v>
      </c>
      <c r="I47" s="141">
        <v>10032</v>
      </c>
      <c r="J47" s="141">
        <v>10444</v>
      </c>
      <c r="K47" s="141"/>
    </row>
    <row r="48" spans="1:11" ht="12" customHeight="1">
      <c r="A48" s="142"/>
      <c r="B48" s="143"/>
      <c r="C48" s="143" t="s">
        <v>49</v>
      </c>
      <c r="D48" s="145">
        <v>24595</v>
      </c>
      <c r="E48" s="145">
        <v>28944</v>
      </c>
      <c r="F48" s="145">
        <v>21289</v>
      </c>
      <c r="G48" s="145">
        <v>22198</v>
      </c>
      <c r="H48" s="145">
        <v>22145</v>
      </c>
      <c r="I48" s="145">
        <v>31883</v>
      </c>
      <c r="J48" s="145">
        <v>22925</v>
      </c>
      <c r="K48" s="145"/>
    </row>
    <row r="49" spans="1:11" ht="12" customHeight="1">
      <c r="A49" s="138"/>
      <c r="B49" s="136"/>
      <c r="C49" s="136"/>
      <c r="D49" s="141"/>
      <c r="E49" s="141"/>
      <c r="F49" s="141"/>
      <c r="G49" s="141"/>
      <c r="H49" s="141"/>
      <c r="I49" s="141"/>
      <c r="J49" s="141"/>
      <c r="K49" s="141"/>
    </row>
    <row r="50" spans="1:11" s="159" customFormat="1" ht="12" customHeight="1">
      <c r="A50" s="157"/>
      <c r="B50" s="146" t="s">
        <v>50</v>
      </c>
      <c r="C50" s="146"/>
      <c r="D50" s="147">
        <f t="shared" ref="D50:I50" si="2">SUM(D41:D48)</f>
        <v>280640</v>
      </c>
      <c r="E50" s="147">
        <f t="shared" si="2"/>
        <v>337094</v>
      </c>
      <c r="F50" s="147">
        <f t="shared" si="2"/>
        <v>366004</v>
      </c>
      <c r="G50" s="147">
        <f t="shared" si="2"/>
        <v>316823</v>
      </c>
      <c r="H50" s="147">
        <f t="shared" si="2"/>
        <v>266535</v>
      </c>
      <c r="I50" s="147">
        <f t="shared" si="2"/>
        <v>314986</v>
      </c>
      <c r="J50" s="147">
        <v>293915</v>
      </c>
      <c r="K50" s="147"/>
    </row>
    <row r="51" spans="1:11" ht="12" customHeight="1">
      <c r="A51" s="138"/>
      <c r="B51" s="136"/>
      <c r="C51" s="136"/>
      <c r="D51" s="141"/>
      <c r="E51" s="141"/>
      <c r="F51" s="141"/>
      <c r="G51" s="141"/>
      <c r="H51" s="141"/>
      <c r="I51" s="141"/>
      <c r="J51" s="141"/>
      <c r="K51" s="141"/>
    </row>
    <row r="52" spans="1:11" ht="12" customHeight="1">
      <c r="A52" s="138"/>
      <c r="B52" s="136" t="s">
        <v>51</v>
      </c>
      <c r="C52" s="136"/>
      <c r="D52" s="141"/>
      <c r="E52" s="141"/>
      <c r="F52" s="141"/>
      <c r="G52" s="141"/>
      <c r="H52" s="141"/>
      <c r="I52" s="141"/>
      <c r="J52" s="141"/>
      <c r="K52" s="141"/>
    </row>
    <row r="53" spans="1:11" ht="12" customHeight="1">
      <c r="A53" s="138"/>
      <c r="B53" s="136"/>
      <c r="D53" s="141"/>
      <c r="E53" s="141"/>
      <c r="F53" s="141"/>
      <c r="G53" s="141"/>
      <c r="H53" s="141"/>
      <c r="I53" s="141"/>
      <c r="J53" s="141"/>
      <c r="K53" s="141"/>
    </row>
    <row r="54" spans="1:11" ht="12" customHeight="1">
      <c r="A54" s="138"/>
      <c r="B54" s="136"/>
      <c r="C54" s="136" t="s">
        <v>44</v>
      </c>
      <c r="D54" s="141">
        <v>136988</v>
      </c>
      <c r="E54" s="141">
        <v>135598</v>
      </c>
      <c r="F54" s="141">
        <v>89339</v>
      </c>
      <c r="G54" s="141">
        <v>89456</v>
      </c>
      <c r="H54" s="141">
        <v>89114</v>
      </c>
      <c r="I54" s="141">
        <v>86216</v>
      </c>
      <c r="J54" s="141">
        <v>88328</v>
      </c>
      <c r="K54" s="141"/>
    </row>
    <row r="55" spans="1:11" ht="12" customHeight="1">
      <c r="A55" s="138"/>
      <c r="B55" s="136"/>
      <c r="C55" s="136" t="s">
        <v>161</v>
      </c>
      <c r="D55" s="141">
        <v>96107</v>
      </c>
      <c r="E55" s="141">
        <v>94829</v>
      </c>
      <c r="F55" s="141">
        <v>96953</v>
      </c>
      <c r="G55" s="141">
        <v>111820</v>
      </c>
      <c r="H55" s="141">
        <v>109025</v>
      </c>
      <c r="I55" s="141">
        <v>104442</v>
      </c>
      <c r="J55" s="141">
        <v>108362</v>
      </c>
      <c r="K55" s="141"/>
    </row>
    <row r="56" spans="1:11" ht="12" customHeight="1">
      <c r="A56" s="138"/>
      <c r="B56" s="136"/>
      <c r="C56" s="136" t="s">
        <v>194</v>
      </c>
      <c r="D56" s="141">
        <v>0</v>
      </c>
      <c r="E56" s="141">
        <v>0</v>
      </c>
      <c r="F56" s="141">
        <v>0</v>
      </c>
      <c r="G56" s="141">
        <v>67904</v>
      </c>
      <c r="H56" s="141">
        <v>67981</v>
      </c>
      <c r="I56" s="141">
        <v>68059</v>
      </c>
      <c r="J56" s="141">
        <v>68136</v>
      </c>
      <c r="K56" s="141"/>
    </row>
    <row r="57" spans="1:11" ht="12" customHeight="1">
      <c r="A57" s="138"/>
      <c r="B57" s="136"/>
      <c r="C57" s="136" t="s">
        <v>45</v>
      </c>
      <c r="D57" s="141">
        <v>40593</v>
      </c>
      <c r="E57" s="141">
        <v>77774</v>
      </c>
      <c r="F57" s="141">
        <v>75850</v>
      </c>
      <c r="G57" s="141">
        <v>74163</v>
      </c>
      <c r="H57" s="141">
        <v>155204</v>
      </c>
      <c r="I57" s="141">
        <v>110393</v>
      </c>
      <c r="J57" s="141">
        <v>110768</v>
      </c>
      <c r="K57" s="141"/>
    </row>
    <row r="58" spans="1:11" ht="12" customHeight="1">
      <c r="A58" s="138"/>
      <c r="B58" s="136"/>
      <c r="C58" s="136" t="s">
        <v>52</v>
      </c>
      <c r="D58" s="141">
        <v>18869</v>
      </c>
      <c r="E58" s="141">
        <v>19577</v>
      </c>
      <c r="F58" s="141">
        <v>19395</v>
      </c>
      <c r="G58" s="141">
        <v>18621</v>
      </c>
      <c r="H58" s="141">
        <v>18857</v>
      </c>
      <c r="I58" s="141">
        <v>18348</v>
      </c>
      <c r="J58" s="141">
        <v>18224</v>
      </c>
      <c r="K58" s="141"/>
    </row>
    <row r="59" spans="1:11" ht="12" customHeight="1">
      <c r="A59" s="138"/>
      <c r="B59" s="136"/>
      <c r="C59" s="136" t="s">
        <v>48</v>
      </c>
      <c r="D59" s="141">
        <v>10769</v>
      </c>
      <c r="E59" s="141">
        <v>10957</v>
      </c>
      <c r="F59" s="141">
        <v>12036</v>
      </c>
      <c r="G59" s="141">
        <v>10109</v>
      </c>
      <c r="H59" s="141">
        <v>11318</v>
      </c>
      <c r="I59" s="141">
        <v>12407</v>
      </c>
      <c r="J59" s="141">
        <v>12684</v>
      </c>
      <c r="K59" s="141"/>
    </row>
    <row r="60" spans="1:11" ht="12" customHeight="1">
      <c r="A60" s="138"/>
      <c r="B60" s="136"/>
      <c r="C60" s="136" t="s">
        <v>198</v>
      </c>
      <c r="D60" s="141">
        <v>455</v>
      </c>
      <c r="E60" s="141">
        <v>434</v>
      </c>
      <c r="F60" s="141">
        <v>425</v>
      </c>
      <c r="G60" s="141">
        <v>361</v>
      </c>
      <c r="H60" s="141">
        <v>404</v>
      </c>
      <c r="I60" s="141">
        <v>376</v>
      </c>
      <c r="J60" s="141">
        <v>371</v>
      </c>
      <c r="K60" s="141"/>
    </row>
    <row r="61" spans="1:11" ht="12" customHeight="1">
      <c r="A61" s="142"/>
      <c r="B61" s="143"/>
      <c r="C61" s="143" t="s">
        <v>53</v>
      </c>
      <c r="D61" s="145">
        <v>8</v>
      </c>
      <c r="E61" s="145">
        <v>6</v>
      </c>
      <c r="F61" s="145">
        <v>5</v>
      </c>
      <c r="G61" s="145">
        <v>2910</v>
      </c>
      <c r="H61" s="145">
        <v>2803</v>
      </c>
      <c r="I61" s="145">
        <v>2695</v>
      </c>
      <c r="J61" s="145">
        <v>2584</v>
      </c>
      <c r="K61" s="145"/>
    </row>
    <row r="62" spans="1:11" ht="12" customHeight="1">
      <c r="A62" s="138"/>
      <c r="B62" s="136"/>
      <c r="D62" s="141"/>
      <c r="E62" s="141"/>
      <c r="F62" s="141"/>
      <c r="G62" s="141"/>
      <c r="H62" s="141"/>
      <c r="I62" s="141"/>
      <c r="J62" s="141"/>
      <c r="K62" s="141"/>
    </row>
    <row r="63" spans="1:11" s="159" customFormat="1" ht="12" customHeight="1">
      <c r="A63" s="162"/>
      <c r="B63" s="146" t="s">
        <v>54</v>
      </c>
      <c r="C63" s="155"/>
      <c r="D63" s="147">
        <f t="shared" ref="D63:I63" si="3">SUM(D54:D61)</f>
        <v>303789</v>
      </c>
      <c r="E63" s="147">
        <f t="shared" si="3"/>
        <v>339175</v>
      </c>
      <c r="F63" s="147">
        <f t="shared" si="3"/>
        <v>294003</v>
      </c>
      <c r="G63" s="147">
        <f t="shared" si="3"/>
        <v>375344</v>
      </c>
      <c r="H63" s="147">
        <f t="shared" si="3"/>
        <v>454706</v>
      </c>
      <c r="I63" s="147">
        <f t="shared" si="3"/>
        <v>402936</v>
      </c>
      <c r="J63" s="147">
        <v>409457</v>
      </c>
      <c r="K63" s="147"/>
    </row>
    <row r="64" spans="1:11" s="159" customFormat="1" ht="12" customHeight="1">
      <c r="A64" s="163"/>
      <c r="B64" s="164"/>
      <c r="C64" s="164"/>
      <c r="D64" s="165"/>
      <c r="E64" s="165"/>
      <c r="F64" s="165"/>
      <c r="G64" s="165"/>
      <c r="H64" s="165"/>
      <c r="I64" s="165"/>
      <c r="J64" s="165"/>
      <c r="K64" s="165"/>
    </row>
    <row r="65" spans="1:11" s="159" customFormat="1" ht="12" customHeight="1">
      <c r="A65" s="157" t="s">
        <v>55</v>
      </c>
      <c r="B65" s="146"/>
      <c r="C65" s="146"/>
      <c r="D65" s="147">
        <f t="shared" ref="D65:I65" si="4">SUM(D50+D63)</f>
        <v>584429</v>
      </c>
      <c r="E65" s="147">
        <f t="shared" si="4"/>
        <v>676269</v>
      </c>
      <c r="F65" s="147">
        <f t="shared" si="4"/>
        <v>660007</v>
      </c>
      <c r="G65" s="147">
        <f t="shared" si="4"/>
        <v>692167</v>
      </c>
      <c r="H65" s="147">
        <f t="shared" si="4"/>
        <v>721241</v>
      </c>
      <c r="I65" s="147">
        <f t="shared" si="4"/>
        <v>717922</v>
      </c>
      <c r="J65" s="147">
        <v>703372</v>
      </c>
      <c r="K65" s="147"/>
    </row>
    <row r="66" spans="1:11" ht="12" customHeight="1">
      <c r="A66" s="138"/>
      <c r="B66" s="136"/>
      <c r="C66" s="136"/>
      <c r="D66" s="141"/>
      <c r="E66" s="141"/>
      <c r="F66" s="141"/>
      <c r="G66" s="141"/>
      <c r="H66" s="141"/>
      <c r="I66" s="141"/>
      <c r="J66" s="141"/>
      <c r="K66" s="141"/>
    </row>
    <row r="67" spans="1:11" ht="12" customHeight="1">
      <c r="A67" s="138" t="s">
        <v>56</v>
      </c>
      <c r="B67" s="136"/>
      <c r="C67" s="136"/>
      <c r="D67" s="141"/>
      <c r="E67" s="141"/>
      <c r="F67" s="141"/>
      <c r="G67" s="141"/>
      <c r="H67" s="141"/>
      <c r="I67" s="141"/>
      <c r="J67" s="141"/>
      <c r="K67" s="141"/>
    </row>
    <row r="68" spans="1:11" ht="12" customHeight="1">
      <c r="A68" s="138"/>
      <c r="B68" s="136"/>
      <c r="C68" s="136"/>
      <c r="D68" s="141"/>
      <c r="E68" s="141"/>
      <c r="F68" s="141"/>
      <c r="G68" s="141"/>
      <c r="H68" s="141"/>
      <c r="I68" s="141"/>
      <c r="J68" s="141"/>
      <c r="K68" s="141"/>
    </row>
    <row r="69" spans="1:11" ht="12" customHeight="1">
      <c r="A69" s="138"/>
      <c r="B69" s="136" t="s">
        <v>57</v>
      </c>
      <c r="C69" s="136"/>
      <c r="D69" s="141"/>
      <c r="E69" s="141"/>
      <c r="F69" s="141"/>
      <c r="G69" s="141"/>
      <c r="H69" s="141"/>
      <c r="I69" s="141"/>
      <c r="J69" s="141"/>
      <c r="K69" s="141"/>
    </row>
    <row r="70" spans="1:11" ht="12" customHeight="1">
      <c r="A70" s="138"/>
      <c r="B70" s="136"/>
      <c r="C70" s="136" t="s">
        <v>58</v>
      </c>
      <c r="D70" s="141">
        <v>104275</v>
      </c>
      <c r="E70" s="141">
        <v>104275</v>
      </c>
      <c r="F70" s="141">
        <v>104275</v>
      </c>
      <c r="G70" s="141">
        <v>104275</v>
      </c>
      <c r="H70" s="141">
        <v>104275</v>
      </c>
      <c r="I70" s="141">
        <v>104275</v>
      </c>
      <c r="J70" s="141">
        <v>104275</v>
      </c>
      <c r="K70" s="141"/>
    </row>
    <row r="71" spans="1:11" ht="12" customHeight="1">
      <c r="A71" s="138"/>
      <c r="B71" s="136"/>
      <c r="C71" s="136" t="s">
        <v>59</v>
      </c>
      <c r="D71" s="141">
        <v>27379</v>
      </c>
      <c r="E71" s="141">
        <v>27379</v>
      </c>
      <c r="F71" s="141">
        <v>27379</v>
      </c>
      <c r="G71" s="141">
        <v>27379</v>
      </c>
      <c r="H71" s="141">
        <v>27379</v>
      </c>
      <c r="I71" s="141">
        <v>27379</v>
      </c>
      <c r="J71" s="141">
        <v>27379</v>
      </c>
      <c r="K71" s="141"/>
    </row>
    <row r="72" spans="1:11" ht="12" customHeight="1">
      <c r="A72" s="138"/>
      <c r="B72" s="136"/>
      <c r="C72" s="136" t="s">
        <v>60</v>
      </c>
      <c r="D72" s="141">
        <v>-3991</v>
      </c>
      <c r="E72" s="141">
        <v>-9209</v>
      </c>
      <c r="F72" s="141">
        <v>-9209</v>
      </c>
      <c r="G72" s="141">
        <v>-9209</v>
      </c>
      <c r="H72" s="141">
        <v>-9209</v>
      </c>
      <c r="I72" s="141">
        <v>-19424</v>
      </c>
      <c r="J72" s="141">
        <v>-19424</v>
      </c>
      <c r="K72" s="141"/>
    </row>
    <row r="73" spans="1:11" ht="12" customHeight="1">
      <c r="A73" s="138"/>
      <c r="B73" s="136"/>
      <c r="C73" s="136" t="s">
        <v>61</v>
      </c>
      <c r="D73" s="141">
        <v>442685</v>
      </c>
      <c r="E73" s="141">
        <v>432373</v>
      </c>
      <c r="F73" s="141">
        <v>450977</v>
      </c>
      <c r="G73" s="141">
        <v>465787</v>
      </c>
      <c r="H73" s="141">
        <v>474689</v>
      </c>
      <c r="I73" s="141">
        <v>472881</v>
      </c>
      <c r="J73" s="141">
        <v>490754</v>
      </c>
      <c r="K73" s="141"/>
    </row>
    <row r="74" spans="1:11" ht="12" customHeight="1">
      <c r="A74" s="142"/>
      <c r="B74" s="143"/>
      <c r="C74" s="143" t="s">
        <v>199</v>
      </c>
      <c r="D74" s="145">
        <v>29408</v>
      </c>
      <c r="E74" s="145">
        <v>28981</v>
      </c>
      <c r="F74" s="145">
        <v>30291</v>
      </c>
      <c r="G74" s="145">
        <v>30452</v>
      </c>
      <c r="H74" s="145">
        <v>30242</v>
      </c>
      <c r="I74" s="145">
        <v>28200</v>
      </c>
      <c r="J74" s="145">
        <v>29652</v>
      </c>
      <c r="K74" s="145"/>
    </row>
    <row r="75" spans="1:11" ht="12" customHeight="1">
      <c r="A75" s="138"/>
      <c r="B75" s="136" t="s">
        <v>62</v>
      </c>
      <c r="C75" s="136"/>
      <c r="D75" s="141">
        <f t="shared" ref="D75:I75" si="5">SUM(D70:D74)</f>
        <v>599756</v>
      </c>
      <c r="E75" s="141">
        <f t="shared" si="5"/>
        <v>583799</v>
      </c>
      <c r="F75" s="141">
        <f t="shared" si="5"/>
        <v>603713</v>
      </c>
      <c r="G75" s="141">
        <f t="shared" si="5"/>
        <v>618684</v>
      </c>
      <c r="H75" s="141">
        <f t="shared" si="5"/>
        <v>627376</v>
      </c>
      <c r="I75" s="141">
        <f t="shared" si="5"/>
        <v>613311</v>
      </c>
      <c r="J75" s="141">
        <v>632636</v>
      </c>
      <c r="K75" s="141"/>
    </row>
    <row r="76" spans="1:11" ht="12" customHeight="1">
      <c r="A76" s="142"/>
      <c r="B76" s="143" t="s">
        <v>63</v>
      </c>
      <c r="C76" s="143"/>
      <c r="D76" s="145">
        <v>38889</v>
      </c>
      <c r="E76" s="145">
        <v>35813</v>
      </c>
      <c r="F76" s="145">
        <v>37797</v>
      </c>
      <c r="G76" s="145">
        <v>39043</v>
      </c>
      <c r="H76" s="145">
        <v>40117</v>
      </c>
      <c r="I76" s="145">
        <v>36346</v>
      </c>
      <c r="J76" s="145">
        <v>38898</v>
      </c>
      <c r="K76" s="145"/>
    </row>
    <row r="77" spans="1:11" s="159" customFormat="1" ht="12" customHeight="1">
      <c r="A77" s="157" t="s">
        <v>64</v>
      </c>
      <c r="B77" s="155"/>
      <c r="C77" s="146"/>
      <c r="D77" s="147">
        <f t="shared" ref="D77:I77" si="6">SUM(D75:D76)</f>
        <v>638645</v>
      </c>
      <c r="E77" s="147">
        <f t="shared" si="6"/>
        <v>619612</v>
      </c>
      <c r="F77" s="147">
        <f t="shared" si="6"/>
        <v>641510</v>
      </c>
      <c r="G77" s="147">
        <f t="shared" si="6"/>
        <v>657727</v>
      </c>
      <c r="H77" s="147">
        <f t="shared" si="6"/>
        <v>667493</v>
      </c>
      <c r="I77" s="147">
        <f t="shared" si="6"/>
        <v>649657</v>
      </c>
      <c r="J77" s="147">
        <v>671534</v>
      </c>
      <c r="K77" s="147"/>
    </row>
    <row r="78" spans="1:11" s="159" customFormat="1" ht="12" customHeight="1">
      <c r="A78" s="135"/>
      <c r="B78" s="140"/>
      <c r="C78" s="140"/>
      <c r="D78" s="165"/>
      <c r="E78" s="165"/>
      <c r="F78" s="165"/>
      <c r="G78" s="165"/>
      <c r="H78" s="165"/>
      <c r="I78" s="165"/>
      <c r="J78" s="165"/>
      <c r="K78" s="165"/>
    </row>
    <row r="79" spans="1:11" s="159" customFormat="1" ht="12" customHeight="1" thickBot="1">
      <c r="A79" s="151" t="s">
        <v>65</v>
      </c>
      <c r="B79" s="152"/>
      <c r="C79" s="152"/>
      <c r="D79" s="153">
        <f t="shared" ref="D79:I79" si="7">SUM(D65+D77)</f>
        <v>1223074</v>
      </c>
      <c r="E79" s="153">
        <f t="shared" si="7"/>
        <v>1295881</v>
      </c>
      <c r="F79" s="153">
        <f t="shared" si="7"/>
        <v>1301517</v>
      </c>
      <c r="G79" s="153">
        <f t="shared" si="7"/>
        <v>1349894</v>
      </c>
      <c r="H79" s="153">
        <f t="shared" si="7"/>
        <v>1388734</v>
      </c>
      <c r="I79" s="153">
        <f t="shared" si="7"/>
        <v>1367579</v>
      </c>
      <c r="J79" s="153">
        <v>1374906</v>
      </c>
      <c r="K79" s="153"/>
    </row>
    <row r="80" spans="1:11" ht="13.5" thickTop="1"/>
    <row r="81" spans="1:4" ht="13.5" customHeight="1">
      <c r="A81" s="148"/>
      <c r="D81" s="166"/>
    </row>
    <row r="83" spans="1:4">
      <c r="A83" s="372"/>
      <c r="B83" s="372"/>
      <c r="C83" s="372"/>
    </row>
    <row r="84" spans="1:4">
      <c r="A84" s="372"/>
      <c r="B84" s="372"/>
      <c r="C84" s="372"/>
    </row>
    <row r="85" spans="1:4">
      <c r="A85" s="372"/>
      <c r="B85" s="372"/>
      <c r="C85" s="372"/>
    </row>
    <row r="86" spans="1:4">
      <c r="A86" s="372"/>
      <c r="B86" s="372"/>
      <c r="C86" s="372"/>
    </row>
  </sheetData>
  <mergeCells count="3">
    <mergeCell ref="A83:C86"/>
    <mergeCell ref="D1:G2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90" zoomScaleNormal="90" workbookViewId="0">
      <pane xSplit="3" ySplit="3" topLeftCell="D28" activePane="bottomRight" state="frozen"/>
      <selection activeCell="O25" sqref="O25"/>
      <selection pane="topRight" activeCell="O25" sqref="O25"/>
      <selection pane="bottomLeft" activeCell="O25" sqref="O25"/>
      <selection pane="bottomRight" activeCell="H29" sqref="H29"/>
    </sheetView>
  </sheetViews>
  <sheetFormatPr defaultColWidth="12.5703125" defaultRowHeight="12" customHeight="1"/>
  <cols>
    <col min="1" max="2" width="3.5703125" style="169" customWidth="1"/>
    <col min="3" max="3" width="53.140625" style="169" customWidth="1"/>
    <col min="4" max="16384" width="12.5703125" style="167"/>
  </cols>
  <sheetData>
    <row r="1" spans="1:11" s="179" customFormat="1" ht="12" customHeight="1">
      <c r="A1" s="182" t="s">
        <v>0</v>
      </c>
      <c r="B1" s="194"/>
      <c r="C1" s="194"/>
      <c r="D1" s="379">
        <v>2020</v>
      </c>
      <c r="E1" s="374"/>
      <c r="F1" s="374"/>
      <c r="G1" s="375"/>
      <c r="H1" s="379">
        <v>2021</v>
      </c>
      <c r="I1" s="374"/>
      <c r="J1" s="374"/>
      <c r="K1" s="375"/>
    </row>
    <row r="2" spans="1:11" s="179" customFormat="1" ht="15" customHeight="1" thickBot="1">
      <c r="A2" s="183" t="s">
        <v>66</v>
      </c>
      <c r="B2" s="168"/>
      <c r="C2" s="168"/>
      <c r="D2" s="376"/>
      <c r="E2" s="377"/>
      <c r="F2" s="377"/>
      <c r="G2" s="378"/>
      <c r="H2" s="376"/>
      <c r="I2" s="377"/>
      <c r="J2" s="377"/>
      <c r="K2" s="378"/>
    </row>
    <row r="3" spans="1:11" s="179" customFormat="1" ht="12" customHeight="1">
      <c r="A3" s="195" t="s">
        <v>4</v>
      </c>
      <c r="B3" s="196"/>
      <c r="C3" s="196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 ht="12" customHeight="1">
      <c r="A4" s="184"/>
      <c r="C4" s="185"/>
      <c r="D4" s="170"/>
      <c r="E4" s="170"/>
      <c r="F4" s="170"/>
      <c r="G4" s="170"/>
      <c r="H4" s="170"/>
      <c r="I4" s="170"/>
      <c r="J4" s="186"/>
      <c r="K4" s="186"/>
    </row>
    <row r="5" spans="1:11" ht="12" customHeight="1">
      <c r="A5" s="184" t="s">
        <v>67</v>
      </c>
      <c r="C5" s="185"/>
      <c r="D5" s="170"/>
      <c r="E5" s="170"/>
      <c r="F5" s="170"/>
      <c r="G5" s="170"/>
      <c r="H5" s="170"/>
      <c r="I5" s="170"/>
      <c r="J5" s="170"/>
      <c r="K5" s="170"/>
    </row>
    <row r="6" spans="1:11" ht="12" customHeight="1">
      <c r="A6" s="184"/>
      <c r="C6" s="185"/>
      <c r="D6" s="170"/>
      <c r="E6" s="170"/>
      <c r="F6" s="170"/>
      <c r="G6" s="170"/>
      <c r="H6" s="170"/>
      <c r="I6" s="170"/>
      <c r="J6" s="170"/>
      <c r="K6" s="170"/>
    </row>
    <row r="7" spans="1:11" ht="12" customHeight="1">
      <c r="A7" s="184"/>
      <c r="C7" s="169" t="s">
        <v>22</v>
      </c>
      <c r="D7" s="171">
        <v>-812</v>
      </c>
      <c r="E7" s="171">
        <v>11481</v>
      </c>
      <c r="F7" s="171">
        <v>19683</v>
      </c>
      <c r="G7" s="171">
        <v>15965</v>
      </c>
      <c r="H7" s="171">
        <v>10061</v>
      </c>
      <c r="I7" s="171">
        <v>14515</v>
      </c>
      <c r="J7" s="171">
        <v>19431</v>
      </c>
      <c r="K7" s="171"/>
    </row>
    <row r="8" spans="1:11" ht="12" customHeight="1">
      <c r="A8" s="184"/>
      <c r="C8" s="169" t="s">
        <v>200</v>
      </c>
      <c r="D8" s="171">
        <v>33678</v>
      </c>
      <c r="E8" s="171">
        <v>35342</v>
      </c>
      <c r="F8" s="171">
        <v>35352</v>
      </c>
      <c r="G8" s="171">
        <v>36686</v>
      </c>
      <c r="H8" s="171">
        <v>35128</v>
      </c>
      <c r="I8" s="171">
        <v>36678</v>
      </c>
      <c r="J8" s="171">
        <v>36891</v>
      </c>
      <c r="K8" s="171"/>
    </row>
    <row r="9" spans="1:11" ht="12" customHeight="1">
      <c r="A9" s="184"/>
      <c r="C9" s="169" t="s">
        <v>21</v>
      </c>
      <c r="D9" s="171">
        <v>2500</v>
      </c>
      <c r="E9" s="171">
        <v>3858</v>
      </c>
      <c r="F9" s="171">
        <v>4501</v>
      </c>
      <c r="G9" s="171">
        <v>3736</v>
      </c>
      <c r="H9" s="171">
        <v>3380</v>
      </c>
      <c r="I9" s="171">
        <v>4062</v>
      </c>
      <c r="J9" s="171">
        <v>4524</v>
      </c>
      <c r="K9" s="171"/>
    </row>
    <row r="10" spans="1:11" ht="12" customHeight="1">
      <c r="A10" s="184"/>
      <c r="C10" s="169" t="s">
        <v>18</v>
      </c>
      <c r="D10" s="171">
        <v>10969</v>
      </c>
      <c r="E10" s="171">
        <v>5446</v>
      </c>
      <c r="F10" s="171">
        <v>1201</v>
      </c>
      <c r="G10" s="171">
        <v>6230</v>
      </c>
      <c r="H10" s="171">
        <v>1625</v>
      </c>
      <c r="I10" s="171">
        <v>4018</v>
      </c>
      <c r="J10" s="171">
        <v>5527</v>
      </c>
      <c r="K10" s="171"/>
    </row>
    <row r="11" spans="1:11" ht="12" customHeight="1">
      <c r="A11" s="184"/>
      <c r="C11" s="169" t="s">
        <v>150</v>
      </c>
      <c r="D11" s="171">
        <v>66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/>
    </row>
    <row r="12" spans="1:11" ht="12" customHeight="1">
      <c r="A12" s="184"/>
      <c r="C12" s="169" t="s">
        <v>99</v>
      </c>
      <c r="D12" s="171">
        <v>15527</v>
      </c>
      <c r="E12" s="171">
        <v>12925</v>
      </c>
      <c r="F12" s="171">
        <v>-1873</v>
      </c>
      <c r="G12" s="171">
        <v>-16044</v>
      </c>
      <c r="H12" s="171">
        <v>10249</v>
      </c>
      <c r="I12" s="171">
        <v>1059</v>
      </c>
      <c r="J12" s="171">
        <v>-9439</v>
      </c>
      <c r="K12" s="171"/>
    </row>
    <row r="13" spans="1:11" ht="12" customHeight="1">
      <c r="A13" s="184"/>
      <c r="C13" s="169" t="s">
        <v>100</v>
      </c>
      <c r="D13" s="171">
        <v>64</v>
      </c>
      <c r="E13" s="171">
        <v>-1354</v>
      </c>
      <c r="F13" s="171">
        <v>1494</v>
      </c>
      <c r="G13" s="171">
        <v>-740</v>
      </c>
      <c r="H13" s="171">
        <v>791</v>
      </c>
      <c r="I13" s="171">
        <v>247</v>
      </c>
      <c r="J13" s="171">
        <v>1439</v>
      </c>
      <c r="K13" s="171"/>
    </row>
    <row r="14" spans="1:11" ht="12" customHeight="1">
      <c r="A14" s="184"/>
      <c r="C14" s="169" t="s">
        <v>101</v>
      </c>
      <c r="D14" s="171">
        <v>-36304</v>
      </c>
      <c r="E14" s="171">
        <v>-7474</v>
      </c>
      <c r="F14" s="171">
        <v>9971</v>
      </c>
      <c r="G14" s="171">
        <v>20180</v>
      </c>
      <c r="H14" s="171">
        <v>-25580</v>
      </c>
      <c r="I14" s="171">
        <v>445</v>
      </c>
      <c r="J14" s="171">
        <v>6728</v>
      </c>
      <c r="K14" s="171"/>
    </row>
    <row r="15" spans="1:11" ht="12" customHeight="1">
      <c r="A15" s="184"/>
      <c r="C15" s="169" t="s">
        <v>68</v>
      </c>
      <c r="D15" s="171">
        <v>-5142</v>
      </c>
      <c r="E15" s="171">
        <v>-1309</v>
      </c>
      <c r="F15" s="171">
        <v>-5121</v>
      </c>
      <c r="G15" s="171">
        <v>-1128</v>
      </c>
      <c r="H15" s="171">
        <v>-5072</v>
      </c>
      <c r="I15" s="171">
        <v>-3392</v>
      </c>
      <c r="J15" s="171">
        <v>-4948</v>
      </c>
      <c r="K15" s="171"/>
    </row>
    <row r="16" spans="1:11" ht="12" customHeight="1">
      <c r="A16" s="184"/>
      <c r="C16" s="169" t="s">
        <v>69</v>
      </c>
      <c r="D16" s="171">
        <v>-5740</v>
      </c>
      <c r="E16" s="171">
        <v>-4097</v>
      </c>
      <c r="F16" s="171">
        <v>-6137</v>
      </c>
      <c r="G16" s="171">
        <v>-3887</v>
      </c>
      <c r="H16" s="171">
        <v>-4958</v>
      </c>
      <c r="I16" s="171">
        <v>-3716</v>
      </c>
      <c r="J16" s="171">
        <v>-6334</v>
      </c>
      <c r="K16" s="171"/>
    </row>
    <row r="17" spans="1:11" ht="12" customHeight="1">
      <c r="A17" s="184"/>
      <c r="C17" s="169" t="s">
        <v>70</v>
      </c>
      <c r="D17" s="171">
        <v>67</v>
      </c>
      <c r="E17" s="171">
        <v>67</v>
      </c>
      <c r="F17" s="171">
        <v>58</v>
      </c>
      <c r="G17" s="171">
        <v>91</v>
      </c>
      <c r="H17" s="171">
        <v>74</v>
      </c>
      <c r="I17" s="171">
        <v>65</v>
      </c>
      <c r="J17" s="171">
        <v>88</v>
      </c>
      <c r="K17" s="171"/>
    </row>
    <row r="18" spans="1:11" ht="12" customHeight="1">
      <c r="A18" s="187"/>
      <c r="B18" s="172"/>
      <c r="C18" s="172" t="s">
        <v>201</v>
      </c>
      <c r="D18" s="171">
        <v>-2159</v>
      </c>
      <c r="E18" s="171">
        <v>105</v>
      </c>
      <c r="F18" s="171">
        <v>-18</v>
      </c>
      <c r="G18" s="171">
        <v>-1949</v>
      </c>
      <c r="H18" s="171">
        <v>15</v>
      </c>
      <c r="I18" s="171">
        <v>204</v>
      </c>
      <c r="J18" s="171">
        <v>-170</v>
      </c>
      <c r="K18" s="171"/>
    </row>
    <row r="19" spans="1:11" s="179" customFormat="1" ht="12" customHeight="1">
      <c r="A19" s="197"/>
      <c r="B19" s="180" t="s">
        <v>146</v>
      </c>
      <c r="C19" s="198"/>
      <c r="D19" s="173">
        <v>12714</v>
      </c>
      <c r="E19" s="173">
        <v>54990</v>
      </c>
      <c r="F19" s="173">
        <v>59111</v>
      </c>
      <c r="G19" s="173">
        <v>59140</v>
      </c>
      <c r="H19" s="173">
        <f t="shared" ref="H19:J19" si="0">SUM(H7:H18)</f>
        <v>25713</v>
      </c>
      <c r="I19" s="173">
        <f t="shared" si="0"/>
        <v>54185</v>
      </c>
      <c r="J19" s="173">
        <f t="shared" si="0"/>
        <v>53737</v>
      </c>
      <c r="K19" s="173"/>
    </row>
    <row r="20" spans="1:11" s="190" customFormat="1" ht="12" customHeight="1">
      <c r="A20" s="188"/>
      <c r="B20" s="189"/>
      <c r="C20" s="189"/>
      <c r="D20" s="174"/>
      <c r="E20" s="174"/>
      <c r="F20" s="174"/>
      <c r="G20" s="174"/>
      <c r="H20" s="174"/>
      <c r="I20" s="174"/>
      <c r="J20" s="174"/>
      <c r="K20" s="174"/>
    </row>
    <row r="21" spans="1:11" ht="12" customHeight="1">
      <c r="A21" s="184" t="s">
        <v>71</v>
      </c>
      <c r="D21" s="174"/>
      <c r="E21" s="174"/>
      <c r="F21" s="174"/>
      <c r="G21" s="174"/>
      <c r="H21" s="174"/>
      <c r="I21" s="174"/>
      <c r="J21" s="174"/>
      <c r="K21" s="174"/>
    </row>
    <row r="22" spans="1:11" ht="12" customHeight="1">
      <c r="A22" s="184"/>
      <c r="C22" s="185"/>
      <c r="D22" s="174"/>
      <c r="E22" s="174"/>
      <c r="F22" s="174"/>
      <c r="G22" s="174"/>
      <c r="H22" s="174"/>
      <c r="I22" s="174"/>
      <c r="J22" s="174"/>
      <c r="K22" s="174"/>
    </row>
    <row r="23" spans="1:11" ht="12" customHeight="1">
      <c r="A23" s="184"/>
      <c r="C23" s="169" t="s">
        <v>82</v>
      </c>
      <c r="D23" s="171">
        <v>-25773</v>
      </c>
      <c r="E23" s="171">
        <v>-81449</v>
      </c>
      <c r="F23" s="171">
        <v>-24736</v>
      </c>
      <c r="G23" s="171">
        <v>-21155</v>
      </c>
      <c r="H23" s="171">
        <v>-35784</v>
      </c>
      <c r="I23" s="171">
        <v>-19656</v>
      </c>
      <c r="J23" s="171">
        <v>-23589</v>
      </c>
      <c r="K23" s="171"/>
    </row>
    <row r="24" spans="1:11" ht="12" customHeight="1">
      <c r="A24" s="184"/>
      <c r="C24" s="169" t="s">
        <v>206</v>
      </c>
      <c r="D24" s="348">
        <v>256</v>
      </c>
      <c r="E24" s="348">
        <v>338</v>
      </c>
      <c r="F24" s="348">
        <v>813</v>
      </c>
      <c r="G24" s="348">
        <v>6436</v>
      </c>
      <c r="H24" s="171">
        <v>951</v>
      </c>
      <c r="I24" s="171">
        <v>551</v>
      </c>
      <c r="J24" s="171">
        <v>184</v>
      </c>
      <c r="K24" s="171"/>
    </row>
    <row r="25" spans="1:11" ht="12" customHeight="1">
      <c r="A25" s="184"/>
      <c r="C25" s="169" t="s">
        <v>202</v>
      </c>
      <c r="D25" s="348">
        <v>-194</v>
      </c>
      <c r="E25" s="348">
        <v>-129</v>
      </c>
      <c r="F25" s="348">
        <v>-244</v>
      </c>
      <c r="G25" s="348">
        <v>0</v>
      </c>
      <c r="H25" s="171">
        <v>0</v>
      </c>
      <c r="I25" s="171">
        <v>-75</v>
      </c>
      <c r="J25" s="171">
        <v>0</v>
      </c>
      <c r="K25" s="171"/>
    </row>
    <row r="26" spans="1:11" ht="12" customHeight="1">
      <c r="A26" s="184"/>
      <c r="C26" s="169" t="s">
        <v>203</v>
      </c>
      <c r="D26" s="348">
        <v>0</v>
      </c>
      <c r="E26" s="348">
        <v>0</v>
      </c>
      <c r="F26" s="348">
        <v>0</v>
      </c>
      <c r="G26" s="348">
        <v>0</v>
      </c>
      <c r="H26" s="171">
        <v>0</v>
      </c>
      <c r="I26" s="171">
        <v>0</v>
      </c>
      <c r="J26" s="171">
        <v>0</v>
      </c>
      <c r="K26" s="171"/>
    </row>
    <row r="27" spans="1:11" ht="12" customHeight="1">
      <c r="A27" s="184"/>
      <c r="C27" s="185" t="s">
        <v>72</v>
      </c>
      <c r="D27" s="348">
        <v>0</v>
      </c>
      <c r="E27" s="348">
        <v>0</v>
      </c>
      <c r="F27" s="348">
        <v>0</v>
      </c>
      <c r="G27" s="348">
        <v>268</v>
      </c>
      <c r="H27" s="171">
        <v>0</v>
      </c>
      <c r="I27" s="171">
        <v>0</v>
      </c>
      <c r="J27" s="171">
        <v>0</v>
      </c>
      <c r="K27" s="171"/>
    </row>
    <row r="28" spans="1:11" ht="12" customHeight="1">
      <c r="A28" s="184"/>
      <c r="C28" s="169" t="s">
        <v>245</v>
      </c>
      <c r="D28" s="348">
        <v>-984</v>
      </c>
      <c r="E28" s="348">
        <v>-1091</v>
      </c>
      <c r="F28" s="348">
        <v>1876</v>
      </c>
      <c r="G28" s="348">
        <v>-2334</v>
      </c>
      <c r="H28" s="171">
        <v>4980</v>
      </c>
      <c r="I28" s="171">
        <v>-1648</v>
      </c>
      <c r="J28" s="171">
        <v>8426</v>
      </c>
      <c r="K28" s="171"/>
    </row>
    <row r="29" spans="1:11" ht="12" customHeight="1">
      <c r="A29" s="289"/>
      <c r="B29" s="290"/>
      <c r="C29" s="288" t="s">
        <v>207</v>
      </c>
      <c r="D29" s="348">
        <v>0</v>
      </c>
      <c r="E29" s="348">
        <v>0</v>
      </c>
      <c r="F29" s="348">
        <v>0</v>
      </c>
      <c r="G29" s="348">
        <v>0</v>
      </c>
      <c r="H29" s="171">
        <v>0</v>
      </c>
      <c r="I29" s="171">
        <v>0</v>
      </c>
      <c r="J29" s="171">
        <v>0</v>
      </c>
      <c r="K29" s="175"/>
    </row>
    <row r="30" spans="1:11" s="179" customFormat="1" ht="12" customHeight="1">
      <c r="A30" s="197"/>
      <c r="B30" s="180" t="s">
        <v>147</v>
      </c>
      <c r="C30" s="199"/>
      <c r="D30" s="173">
        <v>-26695</v>
      </c>
      <c r="E30" s="173">
        <v>-82331</v>
      </c>
      <c r="F30" s="173">
        <v>-22291</v>
      </c>
      <c r="G30" s="173">
        <v>-16785</v>
      </c>
      <c r="H30" s="173">
        <f>SUM(H23:H29)</f>
        <v>-29853</v>
      </c>
      <c r="I30" s="173">
        <f>SUM(I23:I29)</f>
        <v>-20828</v>
      </c>
      <c r="J30" s="173">
        <f>SUM(J23:J29)</f>
        <v>-14979</v>
      </c>
      <c r="K30" s="176"/>
    </row>
    <row r="31" spans="1:11" ht="12" customHeight="1">
      <c r="A31" s="184"/>
      <c r="B31" s="30"/>
      <c r="C31" s="30"/>
      <c r="D31" s="174"/>
      <c r="E31" s="174"/>
      <c r="F31" s="174"/>
      <c r="G31" s="174"/>
      <c r="H31" s="174"/>
      <c r="I31" s="174"/>
      <c r="J31" s="174"/>
      <c r="K31" s="174"/>
    </row>
    <row r="32" spans="1:11" ht="12" customHeight="1">
      <c r="A32" s="184" t="s">
        <v>73</v>
      </c>
      <c r="D32" s="174"/>
      <c r="E32" s="174"/>
      <c r="F32" s="174"/>
      <c r="G32" s="174"/>
      <c r="H32" s="174"/>
      <c r="I32" s="174"/>
      <c r="J32" s="174"/>
      <c r="K32" s="174"/>
    </row>
    <row r="33" spans="1:11" ht="12" customHeight="1">
      <c r="A33" s="184"/>
      <c r="D33" s="174"/>
      <c r="E33" s="174"/>
      <c r="F33" s="174"/>
      <c r="G33" s="174"/>
      <c r="H33" s="174"/>
      <c r="I33" s="174"/>
      <c r="J33" s="174"/>
      <c r="K33" s="174"/>
    </row>
    <row r="34" spans="1:11" ht="12" customHeight="1">
      <c r="A34" s="184"/>
      <c r="C34" s="191" t="s">
        <v>74</v>
      </c>
      <c r="D34" s="171">
        <v>-1</v>
      </c>
      <c r="E34" s="171">
        <v>-21047</v>
      </c>
      <c r="F34" s="171">
        <v>-3467</v>
      </c>
      <c r="G34" s="171">
        <v>-1</v>
      </c>
      <c r="H34" s="171">
        <v>0</v>
      </c>
      <c r="I34" s="171">
        <v>-15140</v>
      </c>
      <c r="J34" s="171">
        <v>-3648</v>
      </c>
      <c r="K34" s="171"/>
    </row>
    <row r="35" spans="1:11" ht="12" customHeight="1">
      <c r="A35" s="184"/>
      <c r="C35" s="191" t="s">
        <v>211</v>
      </c>
      <c r="D35" s="171">
        <v>61159</v>
      </c>
      <c r="E35" s="171">
        <v>101813</v>
      </c>
      <c r="F35" s="171">
        <v>4204</v>
      </c>
      <c r="G35" s="171">
        <v>48951</v>
      </c>
      <c r="H35" s="171">
        <v>83370</v>
      </c>
      <c r="I35" s="171">
        <v>18318</v>
      </c>
      <c r="J35" s="171">
        <v>70471</v>
      </c>
      <c r="K35" s="171"/>
    </row>
    <row r="36" spans="1:11" ht="12" customHeight="1">
      <c r="A36" s="184"/>
      <c r="C36" s="191" t="s">
        <v>212</v>
      </c>
      <c r="D36" s="171">
        <v>-42583</v>
      </c>
      <c r="E36" s="171">
        <v>-40452</v>
      </c>
      <c r="F36" s="171">
        <v>-36002</v>
      </c>
      <c r="G36" s="171">
        <v>-150679</v>
      </c>
      <c r="H36" s="171">
        <v>-71439</v>
      </c>
      <c r="I36" s="171">
        <v>-17757</v>
      </c>
      <c r="J36" s="171">
        <v>-99169</v>
      </c>
      <c r="K36" s="171"/>
    </row>
    <row r="37" spans="1:11" ht="12" customHeight="1">
      <c r="A37" s="184"/>
      <c r="C37" s="191" t="s">
        <v>193</v>
      </c>
      <c r="D37" s="171">
        <v>0</v>
      </c>
      <c r="E37" s="171">
        <v>0</v>
      </c>
      <c r="F37" s="171">
        <v>0</v>
      </c>
      <c r="G37" s="171">
        <v>70834</v>
      </c>
      <c r="H37" s="171">
        <v>0</v>
      </c>
      <c r="I37" s="171">
        <v>0</v>
      </c>
      <c r="J37" s="171">
        <v>0</v>
      </c>
      <c r="K37" s="171"/>
    </row>
    <row r="38" spans="1:11" ht="12" customHeight="1">
      <c r="A38" s="184"/>
      <c r="C38" s="191" t="s">
        <v>205</v>
      </c>
      <c r="D38" s="171">
        <v>-5344</v>
      </c>
      <c r="E38" s="171">
        <v>-6231</v>
      </c>
      <c r="F38" s="171">
        <v>-5491</v>
      </c>
      <c r="G38" s="171">
        <v>-8048</v>
      </c>
      <c r="H38" s="171">
        <v>-7950</v>
      </c>
      <c r="I38" s="171">
        <v>-7604</v>
      </c>
      <c r="J38" s="171">
        <v>-6255</v>
      </c>
      <c r="K38" s="171"/>
    </row>
    <row r="39" spans="1:11" ht="12" customHeight="1">
      <c r="A39" s="187"/>
      <c r="B39" s="172"/>
      <c r="C39" s="172" t="s">
        <v>204</v>
      </c>
      <c r="D39" s="171">
        <v>0</v>
      </c>
      <c r="E39" s="171">
        <v>-5218</v>
      </c>
      <c r="F39" s="171">
        <v>0</v>
      </c>
      <c r="G39" s="171">
        <v>0</v>
      </c>
      <c r="H39" s="171">
        <v>0</v>
      </c>
      <c r="I39" s="171">
        <v>-10215</v>
      </c>
      <c r="J39" s="171">
        <v>0</v>
      </c>
      <c r="K39" s="175"/>
    </row>
    <row r="40" spans="1:11" s="179" customFormat="1" ht="12" customHeight="1">
      <c r="A40" s="197"/>
      <c r="B40" s="180" t="s">
        <v>148</v>
      </c>
      <c r="C40" s="177"/>
      <c r="D40" s="173">
        <v>13231</v>
      </c>
      <c r="E40" s="173">
        <v>28865</v>
      </c>
      <c r="F40" s="173">
        <v>-40756</v>
      </c>
      <c r="G40" s="173">
        <v>-38943</v>
      </c>
      <c r="H40" s="173">
        <f t="shared" ref="H40:J40" si="1">SUM(H34:H39)</f>
        <v>3981</v>
      </c>
      <c r="I40" s="173">
        <f t="shared" si="1"/>
        <v>-32398</v>
      </c>
      <c r="J40" s="173">
        <f t="shared" si="1"/>
        <v>-38601</v>
      </c>
      <c r="K40" s="176"/>
    </row>
    <row r="41" spans="1:11" ht="12" customHeight="1">
      <c r="A41" s="188"/>
      <c r="B41" s="189"/>
      <c r="C41" s="190"/>
      <c r="D41" s="174"/>
      <c r="E41" s="174"/>
      <c r="F41" s="174"/>
      <c r="G41" s="174"/>
      <c r="H41" s="174"/>
      <c r="I41" s="174"/>
      <c r="J41" s="174"/>
      <c r="K41" s="174"/>
    </row>
    <row r="42" spans="1:11" ht="12" customHeight="1">
      <c r="A42" s="188"/>
      <c r="B42" s="30" t="s">
        <v>149</v>
      </c>
      <c r="C42" s="30"/>
      <c r="D42" s="171">
        <v>752</v>
      </c>
      <c r="E42" s="171">
        <v>52</v>
      </c>
      <c r="F42" s="171">
        <v>54</v>
      </c>
      <c r="G42" s="171">
        <v>183</v>
      </c>
      <c r="H42" s="171">
        <v>-37</v>
      </c>
      <c r="I42" s="171">
        <v>-380</v>
      </c>
      <c r="J42" s="171">
        <v>265</v>
      </c>
      <c r="K42" s="171"/>
    </row>
    <row r="43" spans="1:11" ht="12" customHeight="1">
      <c r="A43" s="184"/>
      <c r="H43" s="174"/>
      <c r="I43" s="174"/>
      <c r="J43" s="174"/>
      <c r="K43" s="174"/>
    </row>
    <row r="44" spans="1:11" s="179" customFormat="1" ht="12" customHeight="1">
      <c r="A44" s="197"/>
      <c r="B44" s="177" t="s">
        <v>75</v>
      </c>
      <c r="C44" s="177"/>
      <c r="D44" s="173">
        <v>2</v>
      </c>
      <c r="E44" s="173">
        <v>1576</v>
      </c>
      <c r="F44" s="173">
        <v>-3882</v>
      </c>
      <c r="G44" s="173">
        <v>3595</v>
      </c>
      <c r="H44" s="173">
        <f t="shared" ref="H44:J44" si="2">SUM(H47-H46)</f>
        <v>-197</v>
      </c>
      <c r="I44" s="173">
        <f t="shared" si="2"/>
        <v>579</v>
      </c>
      <c r="J44" s="173">
        <f t="shared" si="2"/>
        <v>422</v>
      </c>
      <c r="K44" s="176"/>
    </row>
    <row r="45" spans="1:11" ht="12" customHeight="1">
      <c r="A45" s="184"/>
      <c r="C45" s="185"/>
      <c r="D45" s="174"/>
      <c r="E45" s="174"/>
      <c r="F45" s="174"/>
      <c r="G45" s="174"/>
      <c r="H45" s="174"/>
      <c r="I45" s="174"/>
      <c r="J45" s="174"/>
      <c r="K45" s="174"/>
    </row>
    <row r="46" spans="1:11" ht="12" customHeight="1">
      <c r="A46" s="184"/>
      <c r="C46" s="169" t="s">
        <v>76</v>
      </c>
      <c r="D46" s="171">
        <v>13398</v>
      </c>
      <c r="E46" s="171">
        <v>13400</v>
      </c>
      <c r="F46" s="171">
        <v>14976</v>
      </c>
      <c r="G46" s="171">
        <v>11094</v>
      </c>
      <c r="H46" s="171">
        <v>14689</v>
      </c>
      <c r="I46" s="171">
        <v>14492</v>
      </c>
      <c r="J46" s="171">
        <v>15071</v>
      </c>
      <c r="K46" s="171"/>
    </row>
    <row r="47" spans="1:11" ht="12" customHeight="1" thickBot="1">
      <c r="A47" s="192"/>
      <c r="B47" s="193"/>
      <c r="C47" s="193" t="s">
        <v>77</v>
      </c>
      <c r="D47" s="178">
        <v>13400</v>
      </c>
      <c r="E47" s="178">
        <v>14976</v>
      </c>
      <c r="F47" s="178">
        <v>11094</v>
      </c>
      <c r="G47" s="178">
        <v>14689</v>
      </c>
      <c r="H47" s="178">
        <v>14492</v>
      </c>
      <c r="I47" s="178">
        <v>15071</v>
      </c>
      <c r="J47" s="178">
        <v>15493</v>
      </c>
      <c r="K47" s="178"/>
    </row>
    <row r="48" spans="1:11" s="127" customFormat="1" ht="12.75">
      <c r="A48" s="156"/>
      <c r="B48" s="154"/>
      <c r="C48" s="154"/>
      <c r="D48" s="167"/>
      <c r="E48" s="167"/>
      <c r="F48" s="167"/>
      <c r="G48" s="167"/>
    </row>
    <row r="50" spans="1:1" ht="12" customHeight="1">
      <c r="A50" s="148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Normal="100" zoomScaleSheetLayoutView="80" workbookViewId="0">
      <pane xSplit="3" ySplit="3" topLeftCell="G50" activePane="bottomRight" state="frozen"/>
      <selection activeCell="O25" sqref="O25"/>
      <selection pane="topRight" activeCell="O25" sqref="O25"/>
      <selection pane="bottomLeft" activeCell="O25" sqref="O25"/>
      <selection pane="bottomRight" activeCell="K17" sqref="K17"/>
    </sheetView>
  </sheetViews>
  <sheetFormatPr defaultColWidth="7.42578125" defaultRowHeight="12.75"/>
  <cols>
    <col min="1" max="2" width="3.42578125" style="14" customWidth="1"/>
    <col min="3" max="3" width="42.85546875" style="14" customWidth="1"/>
    <col min="4" max="4" width="12.5703125" style="201" customWidth="1"/>
    <col min="5" max="7" width="12.5703125" style="14" customWidth="1"/>
    <col min="8" max="11" width="13.5703125" style="201" customWidth="1"/>
    <col min="12" max="16384" width="7.42578125" style="201"/>
  </cols>
  <sheetData>
    <row r="1" spans="1:11" s="240" customFormat="1" ht="12" customHeight="1">
      <c r="A1" s="80" t="s">
        <v>0</v>
      </c>
      <c r="B1" s="239"/>
      <c r="C1" s="200"/>
      <c r="D1" s="364">
        <v>2020</v>
      </c>
      <c r="E1" s="364"/>
      <c r="F1" s="364"/>
      <c r="G1" s="364"/>
      <c r="H1" s="364">
        <v>2021</v>
      </c>
      <c r="I1" s="364"/>
      <c r="J1" s="364"/>
      <c r="K1" s="364"/>
    </row>
    <row r="2" spans="1:11" s="240" customFormat="1" ht="12.75" customHeight="1" thickBot="1">
      <c r="A2" s="202" t="s">
        <v>78</v>
      </c>
      <c r="B2" s="241"/>
      <c r="C2" s="242"/>
      <c r="D2" s="367"/>
      <c r="E2" s="367"/>
      <c r="F2" s="367"/>
      <c r="G2" s="367"/>
      <c r="H2" s="367"/>
      <c r="I2" s="367"/>
      <c r="J2" s="367"/>
      <c r="K2" s="367"/>
    </row>
    <row r="3" spans="1:11" s="240" customFormat="1" ht="12" customHeight="1">
      <c r="A3" s="243" t="s">
        <v>109</v>
      </c>
      <c r="B3" s="244"/>
      <c r="C3" s="245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 ht="12" customHeight="1">
      <c r="A4" s="203"/>
      <c r="D4" s="204"/>
      <c r="E4" s="204"/>
      <c r="F4" s="204"/>
      <c r="G4" s="204"/>
      <c r="H4" s="204"/>
      <c r="I4" s="204"/>
      <c r="J4" s="204"/>
      <c r="K4" s="204"/>
    </row>
    <row r="5" spans="1:11" ht="12" customHeight="1">
      <c r="A5" s="232" t="s">
        <v>134</v>
      </c>
      <c r="D5" s="209"/>
      <c r="E5" s="209"/>
      <c r="F5" s="209"/>
      <c r="G5" s="209"/>
      <c r="H5" s="209"/>
      <c r="I5" s="209"/>
      <c r="J5" s="209"/>
      <c r="K5" s="209"/>
    </row>
    <row r="6" spans="1:11" ht="12" customHeight="1">
      <c r="A6" s="203"/>
      <c r="D6" s="204"/>
      <c r="E6" s="204"/>
      <c r="F6" s="204"/>
      <c r="G6" s="204"/>
      <c r="H6" s="204"/>
      <c r="I6" s="204"/>
      <c r="J6" s="204"/>
      <c r="K6" s="204"/>
    </row>
    <row r="7" spans="1:11" ht="12" customHeight="1">
      <c r="A7" s="207"/>
      <c r="B7" s="214"/>
      <c r="C7" s="208" t="s">
        <v>128</v>
      </c>
      <c r="D7" s="209">
        <v>29906</v>
      </c>
      <c r="E7" s="209">
        <v>29838</v>
      </c>
      <c r="F7" s="209">
        <v>29797</v>
      </c>
      <c r="G7" s="209">
        <v>29494</v>
      </c>
      <c r="H7" s="209">
        <v>28626</v>
      </c>
      <c r="I7" s="209">
        <v>28751</v>
      </c>
      <c r="J7" s="209">
        <f>SUM(26602+2149)</f>
        <v>28751</v>
      </c>
      <c r="K7" s="209"/>
    </row>
    <row r="8" spans="1:11" ht="12" customHeight="1">
      <c r="A8" s="207"/>
      <c r="B8" s="214"/>
      <c r="C8" s="208" t="s">
        <v>129</v>
      </c>
      <c r="D8" s="209">
        <v>27127</v>
      </c>
      <c r="E8" s="209">
        <v>26696</v>
      </c>
      <c r="F8" s="209">
        <v>29235</v>
      </c>
      <c r="G8" s="209">
        <v>29033</v>
      </c>
      <c r="H8" s="209">
        <v>30285</v>
      </c>
      <c r="I8" s="209">
        <v>32092</v>
      </c>
      <c r="J8" s="209">
        <f>SUM(28654+5704)</f>
        <v>34358</v>
      </c>
      <c r="K8" s="209"/>
    </row>
    <row r="9" spans="1:11" ht="12" customHeight="1">
      <c r="A9" s="207"/>
      <c r="B9" s="214"/>
      <c r="C9" s="208" t="s">
        <v>113</v>
      </c>
      <c r="D9" s="209">
        <v>19980</v>
      </c>
      <c r="E9" s="209">
        <v>18804</v>
      </c>
      <c r="F9" s="209">
        <v>21431</v>
      </c>
      <c r="G9" s="209">
        <v>26715</v>
      </c>
      <c r="H9" s="209">
        <v>19962</v>
      </c>
      <c r="I9" s="209">
        <v>21044</v>
      </c>
      <c r="J9" s="209">
        <v>21742</v>
      </c>
      <c r="K9" s="209"/>
    </row>
    <row r="10" spans="1:11" ht="12" customHeight="1">
      <c r="A10" s="203"/>
      <c r="C10" s="208" t="s">
        <v>8</v>
      </c>
      <c r="D10" s="210">
        <v>2413</v>
      </c>
      <c r="E10" s="210">
        <v>1997</v>
      </c>
      <c r="F10" s="210">
        <v>2485</v>
      </c>
      <c r="G10" s="210">
        <v>2046</v>
      </c>
      <c r="H10" s="210">
        <v>2017</v>
      </c>
      <c r="I10" s="210">
        <v>2142</v>
      </c>
      <c r="J10" s="210">
        <v>3189</v>
      </c>
      <c r="K10" s="210"/>
    </row>
    <row r="11" spans="1:11" s="240" customFormat="1" ht="12" customHeight="1">
      <c r="A11" s="206"/>
      <c r="B11" s="287" t="s">
        <v>80</v>
      </c>
      <c r="C11" s="114"/>
      <c r="D11" s="205">
        <v>79426</v>
      </c>
      <c r="E11" s="205">
        <v>77335</v>
      </c>
      <c r="F11" s="205">
        <v>82948</v>
      </c>
      <c r="G11" s="205">
        <v>87288</v>
      </c>
      <c r="H11" s="205">
        <v>80890</v>
      </c>
      <c r="I11" s="205">
        <v>84029</v>
      </c>
      <c r="J11" s="205">
        <f t="shared" ref="J11" si="0">SUM(J7:J10)</f>
        <v>88040</v>
      </c>
      <c r="K11" s="205"/>
    </row>
    <row r="12" spans="1:11" ht="12" customHeight="1">
      <c r="A12" s="203"/>
      <c r="D12" s="210"/>
      <c r="E12" s="210"/>
      <c r="F12" s="210"/>
      <c r="G12" s="210"/>
      <c r="H12" s="210"/>
      <c r="I12" s="210"/>
      <c r="J12" s="210"/>
      <c r="K12" s="210"/>
    </row>
    <row r="13" spans="1:11" ht="12" customHeight="1">
      <c r="A13" s="203"/>
      <c r="C13" s="208" t="s">
        <v>154</v>
      </c>
      <c r="D13" s="210">
        <v>8793</v>
      </c>
      <c r="E13" s="210">
        <v>8716</v>
      </c>
      <c r="F13" s="210">
        <v>8522</v>
      </c>
      <c r="G13" s="210">
        <v>8457</v>
      </c>
      <c r="H13" s="210">
        <v>8263</v>
      </c>
      <c r="I13" s="210">
        <v>8151</v>
      </c>
      <c r="J13" s="210">
        <v>7867</v>
      </c>
      <c r="K13" s="210"/>
    </row>
    <row r="14" spans="1:11" ht="12" customHeight="1">
      <c r="A14" s="203"/>
      <c r="C14" s="14" t="s">
        <v>157</v>
      </c>
      <c r="D14" s="357">
        <v>12719</v>
      </c>
      <c r="E14" s="357">
        <v>13065</v>
      </c>
      <c r="F14" s="357">
        <v>13353</v>
      </c>
      <c r="G14" s="357">
        <v>13430</v>
      </c>
      <c r="H14" s="209">
        <v>12923</v>
      </c>
      <c r="I14" s="209">
        <v>14014</v>
      </c>
      <c r="J14" s="209">
        <v>15133</v>
      </c>
      <c r="K14" s="209"/>
    </row>
    <row r="15" spans="1:11" ht="12" customHeight="1">
      <c r="A15" s="203"/>
      <c r="C15" s="14" t="s">
        <v>79</v>
      </c>
      <c r="D15" s="209">
        <v>11478</v>
      </c>
      <c r="E15" s="209">
        <v>11708</v>
      </c>
      <c r="F15" s="209">
        <v>11865</v>
      </c>
      <c r="G15" s="209">
        <v>12124</v>
      </c>
      <c r="H15" s="209">
        <v>12434</v>
      </c>
      <c r="I15" s="209">
        <v>12635</v>
      </c>
      <c r="J15" s="209">
        <v>12888</v>
      </c>
      <c r="K15" s="209"/>
    </row>
    <row r="16" spans="1:11" ht="12" customHeight="1">
      <c r="A16" s="203"/>
      <c r="C16" s="208" t="s">
        <v>113</v>
      </c>
      <c r="D16" s="209">
        <v>4900</v>
      </c>
      <c r="E16" s="209">
        <v>4268</v>
      </c>
      <c r="F16" s="209">
        <v>5637</v>
      </c>
      <c r="G16" s="209">
        <v>7237</v>
      </c>
      <c r="H16" s="209">
        <v>4702</v>
      </c>
      <c r="I16" s="209">
        <v>4377</v>
      </c>
      <c r="J16" s="209">
        <v>4282</v>
      </c>
      <c r="K16" s="209"/>
    </row>
    <row r="17" spans="1:11" ht="12" customHeight="1">
      <c r="A17" s="203"/>
      <c r="C17" s="14" t="s">
        <v>7</v>
      </c>
      <c r="D17" s="357">
        <v>9735</v>
      </c>
      <c r="E17" s="357">
        <v>9971</v>
      </c>
      <c r="F17" s="357">
        <v>10036</v>
      </c>
      <c r="G17" s="357">
        <v>10890</v>
      </c>
      <c r="H17" s="209">
        <v>9708</v>
      </c>
      <c r="I17" s="209">
        <v>10091</v>
      </c>
      <c r="J17" s="209">
        <f>SUM(2533+3995+3691)</f>
        <v>10219</v>
      </c>
      <c r="K17" s="209"/>
    </row>
    <row r="18" spans="1:11" s="240" customFormat="1" ht="12" customHeight="1">
      <c r="A18" s="206"/>
      <c r="B18" s="287" t="s">
        <v>83</v>
      </c>
      <c r="C18" s="114"/>
      <c r="D18" s="205">
        <v>47625</v>
      </c>
      <c r="E18" s="205">
        <v>47728</v>
      </c>
      <c r="F18" s="205">
        <v>49413</v>
      </c>
      <c r="G18" s="205">
        <v>52138</v>
      </c>
      <c r="H18" s="205">
        <v>48030</v>
      </c>
      <c r="I18" s="205">
        <v>49268</v>
      </c>
      <c r="J18" s="205">
        <f t="shared" ref="J18" si="1">SUM(J13:J17)</f>
        <v>50389</v>
      </c>
      <c r="K18" s="205"/>
    </row>
    <row r="19" spans="1:11" ht="12" customHeight="1">
      <c r="A19" s="203"/>
      <c r="B19" s="214"/>
      <c r="D19" s="209"/>
      <c r="E19" s="209"/>
      <c r="F19" s="209"/>
      <c r="G19" s="209"/>
      <c r="H19" s="209"/>
      <c r="I19" s="209"/>
      <c r="J19" s="209"/>
      <c r="K19" s="209"/>
    </row>
    <row r="20" spans="1:11" ht="12" customHeight="1">
      <c r="A20" s="203"/>
      <c r="B20" s="214" t="s">
        <v>84</v>
      </c>
      <c r="D20" s="209">
        <v>17781</v>
      </c>
      <c r="E20" s="209">
        <v>17423</v>
      </c>
      <c r="F20" s="209">
        <v>19413</v>
      </c>
      <c r="G20" s="209">
        <v>30774</v>
      </c>
      <c r="H20" s="209">
        <v>17590</v>
      </c>
      <c r="I20" s="209">
        <v>17150</v>
      </c>
      <c r="J20" s="209">
        <v>22365</v>
      </c>
      <c r="K20" s="209"/>
    </row>
    <row r="21" spans="1:11" ht="12" customHeight="1">
      <c r="A21" s="203"/>
      <c r="B21" s="231"/>
      <c r="D21" s="209"/>
      <c r="E21" s="209"/>
      <c r="F21" s="209"/>
      <c r="G21" s="209"/>
      <c r="H21" s="209"/>
      <c r="I21" s="209"/>
      <c r="J21" s="209"/>
      <c r="K21" s="209"/>
    </row>
    <row r="22" spans="1:11" s="240" customFormat="1" ht="12" customHeight="1">
      <c r="A22" s="120" t="s">
        <v>81</v>
      </c>
      <c r="B22" s="218"/>
      <c r="C22" s="69"/>
      <c r="D22" s="211">
        <v>144832</v>
      </c>
      <c r="E22" s="211">
        <v>142486</v>
      </c>
      <c r="F22" s="211">
        <v>151774</v>
      </c>
      <c r="G22" s="211">
        <v>170200</v>
      </c>
      <c r="H22" s="211">
        <v>146510</v>
      </c>
      <c r="I22" s="211">
        <v>150447</v>
      </c>
      <c r="J22" s="211">
        <f>SUM(J20,J18,J11)</f>
        <v>160794</v>
      </c>
      <c r="K22" s="211"/>
    </row>
    <row r="23" spans="1:11" s="240" customFormat="1" ht="12" customHeight="1">
      <c r="A23" s="206"/>
      <c r="B23" s="114"/>
      <c r="C23" s="114"/>
      <c r="D23" s="205"/>
      <c r="E23" s="205"/>
      <c r="F23" s="205"/>
      <c r="G23" s="205"/>
      <c r="H23" s="205"/>
      <c r="I23" s="205"/>
      <c r="J23" s="205"/>
      <c r="K23" s="205"/>
    </row>
    <row r="24" spans="1:11" s="240" customFormat="1" ht="12" customHeight="1">
      <c r="A24" s="120" t="s">
        <v>11</v>
      </c>
      <c r="B24" s="218"/>
      <c r="C24" s="69"/>
      <c r="D24" s="213">
        <v>-62483</v>
      </c>
      <c r="E24" s="213">
        <v>-62645</v>
      </c>
      <c r="F24" s="213">
        <v>-67500</v>
      </c>
      <c r="G24" s="213">
        <v>-83390</v>
      </c>
      <c r="H24" s="213">
        <v>-64210</v>
      </c>
      <c r="I24" s="213">
        <v>-65237</v>
      </c>
      <c r="J24" s="213">
        <v>-70932</v>
      </c>
      <c r="K24" s="213"/>
    </row>
    <row r="25" spans="1:11" s="240" customFormat="1" ht="12" customHeight="1">
      <c r="A25" s="206"/>
      <c r="B25" s="114"/>
      <c r="C25" s="114"/>
      <c r="D25" s="205"/>
      <c r="E25" s="205"/>
      <c r="F25" s="205"/>
      <c r="G25" s="205"/>
      <c r="H25" s="205"/>
      <c r="I25" s="205"/>
      <c r="J25" s="205"/>
      <c r="K25" s="205"/>
    </row>
    <row r="26" spans="1:11" s="240" customFormat="1" ht="12" customHeight="1">
      <c r="A26" s="120" t="s">
        <v>114</v>
      </c>
      <c r="B26" s="218"/>
      <c r="C26" s="69"/>
      <c r="D26" s="213">
        <v>82349</v>
      </c>
      <c r="E26" s="213">
        <v>79841</v>
      </c>
      <c r="F26" s="213">
        <v>84274</v>
      </c>
      <c r="G26" s="213">
        <v>86810</v>
      </c>
      <c r="H26" s="213">
        <v>82300</v>
      </c>
      <c r="I26" s="213">
        <v>85210</v>
      </c>
      <c r="J26" s="213">
        <f>SUM(J22:J24)</f>
        <v>89862</v>
      </c>
      <c r="K26" s="213"/>
    </row>
    <row r="27" spans="1:11" ht="12" customHeight="1">
      <c r="A27" s="203"/>
      <c r="B27" s="214"/>
      <c r="C27" s="19" t="s">
        <v>110</v>
      </c>
      <c r="D27" s="209">
        <v>-7218</v>
      </c>
      <c r="E27" s="209">
        <v>3</v>
      </c>
      <c r="F27" s="209">
        <v>0</v>
      </c>
      <c r="G27" s="209">
        <v>0</v>
      </c>
      <c r="H27" s="209">
        <v>-7252</v>
      </c>
      <c r="I27" s="209">
        <v>-81</v>
      </c>
      <c r="J27" s="209">
        <v>1</v>
      </c>
      <c r="K27" s="209"/>
    </row>
    <row r="28" spans="1:11" ht="12" customHeight="1">
      <c r="A28" s="203"/>
      <c r="B28" s="214"/>
      <c r="C28" s="215" t="s">
        <v>115</v>
      </c>
      <c r="D28" s="210">
        <v>-34578</v>
      </c>
      <c r="E28" s="210">
        <v>-30312</v>
      </c>
      <c r="F28" s="210">
        <v>-30403</v>
      </c>
      <c r="G28" s="210">
        <v>-30506</v>
      </c>
      <c r="H28" s="210">
        <v>-31232</v>
      </c>
      <c r="I28" s="210">
        <v>-32922</v>
      </c>
      <c r="J28" s="210">
        <f>SUM(-18658-13731+1003)</f>
        <v>-31386</v>
      </c>
      <c r="K28" s="210"/>
    </row>
    <row r="29" spans="1:11" s="240" customFormat="1" ht="12" customHeight="1">
      <c r="A29" s="120" t="s">
        <v>1</v>
      </c>
      <c r="B29" s="218"/>
      <c r="C29" s="69"/>
      <c r="D29" s="213">
        <v>40553</v>
      </c>
      <c r="E29" s="213">
        <v>49532</v>
      </c>
      <c r="F29" s="213">
        <v>53871</v>
      </c>
      <c r="G29" s="213">
        <v>56304</v>
      </c>
      <c r="H29" s="213">
        <v>43816</v>
      </c>
      <c r="I29" s="213">
        <v>52207</v>
      </c>
      <c r="J29" s="220">
        <f>SUM(J26:J28)</f>
        <v>58477</v>
      </c>
      <c r="K29" s="213"/>
    </row>
    <row r="30" spans="1:11" s="240" customFormat="1" ht="12" customHeight="1">
      <c r="A30" s="206"/>
      <c r="B30" s="114"/>
      <c r="C30" s="114"/>
      <c r="D30" s="205"/>
      <c r="E30" s="205"/>
      <c r="F30" s="205"/>
      <c r="G30" s="205"/>
      <c r="H30" s="205"/>
      <c r="I30" s="205"/>
      <c r="J30" s="205"/>
      <c r="K30" s="205"/>
    </row>
    <row r="31" spans="1:11" s="240" customFormat="1" ht="12" customHeight="1">
      <c r="A31" s="120" t="s">
        <v>164</v>
      </c>
      <c r="B31" s="218"/>
      <c r="C31" s="69"/>
      <c r="D31" s="213">
        <v>35215</v>
      </c>
      <c r="E31" s="213">
        <v>43803</v>
      </c>
      <c r="F31" s="213">
        <v>48270</v>
      </c>
      <c r="G31" s="213">
        <v>50506</v>
      </c>
      <c r="H31" s="213">
        <v>37995</v>
      </c>
      <c r="I31" s="220">
        <v>46385</v>
      </c>
      <c r="J31" s="213">
        <v>52600</v>
      </c>
      <c r="K31" s="213"/>
    </row>
    <row r="32" spans="1:11" s="240" customFormat="1" ht="12" customHeight="1">
      <c r="A32" s="206"/>
      <c r="B32" s="114"/>
      <c r="C32" s="114"/>
      <c r="D32" s="205"/>
      <c r="E32" s="205"/>
      <c r="F32" s="205"/>
      <c r="G32" s="205"/>
      <c r="H32" s="205"/>
      <c r="I32" s="205"/>
      <c r="J32" s="205"/>
      <c r="K32" s="205"/>
    </row>
    <row r="33" spans="1:11" s="240" customFormat="1" ht="12" customHeight="1">
      <c r="A33" s="120" t="s">
        <v>213</v>
      </c>
      <c r="B33" s="218"/>
      <c r="C33" s="69"/>
      <c r="D33" s="213">
        <v>17938</v>
      </c>
      <c r="E33" s="213">
        <v>23116</v>
      </c>
      <c r="F33" s="213">
        <v>24485</v>
      </c>
      <c r="G33" s="213">
        <v>28186</v>
      </c>
      <c r="H33" s="213">
        <v>18455</v>
      </c>
      <c r="I33" s="213">
        <v>20553</v>
      </c>
      <c r="J33" s="213">
        <v>22794</v>
      </c>
      <c r="K33" s="213"/>
    </row>
    <row r="34" spans="1:11" ht="12" customHeight="1">
      <c r="A34" s="216"/>
      <c r="D34" s="209"/>
      <c r="E34" s="209"/>
      <c r="F34" s="209"/>
      <c r="G34" s="209"/>
      <c r="H34" s="209"/>
      <c r="I34" s="209"/>
      <c r="J34" s="209"/>
      <c r="K34" s="209"/>
    </row>
    <row r="35" spans="1:11" ht="12" customHeight="1">
      <c r="A35" s="232" t="s">
        <v>162</v>
      </c>
      <c r="B35" s="231"/>
      <c r="D35" s="209"/>
      <c r="E35" s="209"/>
      <c r="F35" s="209"/>
      <c r="G35" s="209"/>
      <c r="H35" s="209"/>
      <c r="I35" s="209"/>
      <c r="J35" s="209"/>
      <c r="K35" s="209"/>
    </row>
    <row r="36" spans="1:11" ht="12" customHeight="1">
      <c r="A36" s="216"/>
      <c r="B36" s="231"/>
      <c r="C36" s="214"/>
      <c r="D36" s="209"/>
      <c r="E36" s="209"/>
      <c r="F36" s="209"/>
      <c r="G36" s="209"/>
      <c r="H36" s="209"/>
      <c r="I36" s="209"/>
      <c r="J36" s="209"/>
      <c r="K36" s="209"/>
    </row>
    <row r="37" spans="1:11" ht="12" customHeight="1">
      <c r="A37" s="207"/>
      <c r="B37" s="214"/>
      <c r="C37" s="208" t="s">
        <v>128</v>
      </c>
      <c r="D37" s="209">
        <v>3903</v>
      </c>
      <c r="E37" s="209">
        <v>3941</v>
      </c>
      <c r="F37" s="209">
        <v>4093</v>
      </c>
      <c r="G37" s="209">
        <v>4286</v>
      </c>
      <c r="H37" s="209">
        <v>4153</v>
      </c>
      <c r="I37" s="209">
        <v>4115</v>
      </c>
      <c r="J37" s="209">
        <f>SUM(3588+1051)</f>
        <v>4639</v>
      </c>
      <c r="K37" s="209"/>
    </row>
    <row r="38" spans="1:11">
      <c r="A38" s="207"/>
      <c r="B38" s="214"/>
      <c r="C38" s="208" t="s">
        <v>129</v>
      </c>
      <c r="D38" s="209">
        <v>2449</v>
      </c>
      <c r="E38" s="209">
        <v>2513</v>
      </c>
      <c r="F38" s="209">
        <v>2755</v>
      </c>
      <c r="G38" s="209">
        <v>2722</v>
      </c>
      <c r="H38" s="209">
        <v>2650</v>
      </c>
      <c r="I38" s="209">
        <v>2816</v>
      </c>
      <c r="J38" s="209">
        <f>SUM(2710+481)</f>
        <v>3191</v>
      </c>
      <c r="K38" s="209"/>
    </row>
    <row r="39" spans="1:11" ht="12" customHeight="1">
      <c r="A39" s="207"/>
      <c r="B39" s="214"/>
      <c r="C39" s="208" t="s">
        <v>113</v>
      </c>
      <c r="D39" s="209">
        <v>2055</v>
      </c>
      <c r="E39" s="209">
        <v>1902</v>
      </c>
      <c r="F39" s="209">
        <v>2389</v>
      </c>
      <c r="G39" s="209">
        <v>3202</v>
      </c>
      <c r="H39" s="209">
        <v>2348</v>
      </c>
      <c r="I39" s="209">
        <v>2045</v>
      </c>
      <c r="J39" s="209">
        <v>2134</v>
      </c>
      <c r="K39" s="209"/>
    </row>
    <row r="40" spans="1:11" ht="12" customHeight="1">
      <c r="A40" s="203"/>
      <c r="C40" s="208" t="s">
        <v>8</v>
      </c>
      <c r="D40" s="209">
        <v>314</v>
      </c>
      <c r="E40" s="209">
        <v>264</v>
      </c>
      <c r="F40" s="209">
        <v>393</v>
      </c>
      <c r="G40" s="209">
        <v>412</v>
      </c>
      <c r="H40" s="209">
        <v>350</v>
      </c>
      <c r="I40" s="209">
        <v>359</v>
      </c>
      <c r="J40" s="209">
        <v>569</v>
      </c>
      <c r="K40" s="209"/>
    </row>
    <row r="41" spans="1:11" ht="12" customHeight="1">
      <c r="A41" s="203"/>
      <c r="B41" s="214" t="s">
        <v>80</v>
      </c>
      <c r="D41" s="209">
        <v>8721</v>
      </c>
      <c r="E41" s="209">
        <v>8620</v>
      </c>
      <c r="F41" s="209">
        <v>9630</v>
      </c>
      <c r="G41" s="209">
        <v>10622</v>
      </c>
      <c r="H41" s="205">
        <v>9501</v>
      </c>
      <c r="I41" s="205">
        <v>9335</v>
      </c>
      <c r="J41" s="205">
        <f t="shared" ref="J41" si="2">SUM(J37:J40)</f>
        <v>10533</v>
      </c>
      <c r="K41" s="209"/>
    </row>
    <row r="42" spans="1:11" ht="12" customHeight="1">
      <c r="A42" s="203"/>
      <c r="D42" s="210"/>
      <c r="E42" s="210"/>
      <c r="F42" s="210"/>
      <c r="G42" s="210"/>
      <c r="H42" s="210"/>
      <c r="I42" s="210"/>
      <c r="J42" s="210"/>
      <c r="K42" s="210"/>
    </row>
    <row r="43" spans="1:11" ht="12" customHeight="1">
      <c r="A43" s="203"/>
      <c r="C43" s="208" t="s">
        <v>154</v>
      </c>
      <c r="D43" s="209">
        <v>1183</v>
      </c>
      <c r="E43" s="209">
        <v>1202</v>
      </c>
      <c r="F43" s="209">
        <v>1422</v>
      </c>
      <c r="G43" s="209">
        <v>1258</v>
      </c>
      <c r="H43" s="209">
        <v>1229</v>
      </c>
      <c r="I43" s="209">
        <v>1202</v>
      </c>
      <c r="J43" s="209">
        <v>1201</v>
      </c>
      <c r="K43" s="209"/>
    </row>
    <row r="44" spans="1:11" ht="12" customHeight="1">
      <c r="A44" s="203"/>
      <c r="C44" s="14" t="s">
        <v>157</v>
      </c>
      <c r="D44" s="357">
        <v>1168</v>
      </c>
      <c r="E44" s="357">
        <v>1224</v>
      </c>
      <c r="F44" s="357">
        <v>1251</v>
      </c>
      <c r="G44" s="357">
        <v>1286</v>
      </c>
      <c r="H44" s="209">
        <v>1274</v>
      </c>
      <c r="I44" s="209">
        <v>1277</v>
      </c>
      <c r="J44" s="209">
        <v>1274</v>
      </c>
      <c r="K44" s="209"/>
    </row>
    <row r="45" spans="1:11" ht="12" customHeight="1">
      <c r="A45" s="203"/>
      <c r="C45" s="14" t="s">
        <v>79</v>
      </c>
      <c r="D45" s="209">
        <v>1234</v>
      </c>
      <c r="E45" s="209">
        <v>1289</v>
      </c>
      <c r="F45" s="209">
        <v>1302</v>
      </c>
      <c r="G45" s="209">
        <v>1355</v>
      </c>
      <c r="H45" s="209">
        <v>1363</v>
      </c>
      <c r="I45" s="209">
        <v>1341</v>
      </c>
      <c r="J45" s="209">
        <v>1330</v>
      </c>
      <c r="K45" s="209"/>
    </row>
    <row r="46" spans="1:11" ht="12" customHeight="1">
      <c r="A46" s="203"/>
      <c r="C46" s="208" t="s">
        <v>113</v>
      </c>
      <c r="D46" s="209">
        <v>78</v>
      </c>
      <c r="E46" s="209">
        <v>68</v>
      </c>
      <c r="F46" s="209">
        <v>77</v>
      </c>
      <c r="G46" s="209">
        <v>91</v>
      </c>
      <c r="H46" s="209">
        <v>54</v>
      </c>
      <c r="I46" s="209">
        <v>51</v>
      </c>
      <c r="J46" s="209">
        <v>54</v>
      </c>
      <c r="K46" s="209"/>
    </row>
    <row r="47" spans="1:11" ht="12" customHeight="1">
      <c r="A47" s="203"/>
      <c r="C47" s="14" t="s">
        <v>7</v>
      </c>
      <c r="D47" s="357">
        <v>1592</v>
      </c>
      <c r="E47" s="357">
        <v>1595</v>
      </c>
      <c r="F47" s="357">
        <v>1650</v>
      </c>
      <c r="G47" s="357">
        <v>1796</v>
      </c>
      <c r="H47" s="209">
        <v>1878</v>
      </c>
      <c r="I47" s="209">
        <v>1927</v>
      </c>
      <c r="J47" s="209">
        <f>SUM(693+968+406)</f>
        <v>2067</v>
      </c>
      <c r="K47" s="209"/>
    </row>
    <row r="48" spans="1:11" ht="12" customHeight="1">
      <c r="A48" s="203"/>
      <c r="B48" s="214" t="s">
        <v>83</v>
      </c>
      <c r="D48" s="209">
        <v>5255</v>
      </c>
      <c r="E48" s="209">
        <v>5378</v>
      </c>
      <c r="F48" s="209">
        <v>5702</v>
      </c>
      <c r="G48" s="209">
        <v>5786</v>
      </c>
      <c r="H48" s="205">
        <v>5798</v>
      </c>
      <c r="I48" s="205">
        <v>5798</v>
      </c>
      <c r="J48" s="205">
        <f t="shared" ref="J48" si="3">SUM(J43:J47)</f>
        <v>5926</v>
      </c>
      <c r="K48" s="209"/>
    </row>
    <row r="49" spans="1:11" ht="12" customHeight="1">
      <c r="A49" s="203"/>
      <c r="B49" s="214"/>
      <c r="D49" s="209"/>
      <c r="E49" s="209"/>
      <c r="F49" s="209"/>
      <c r="G49" s="209"/>
      <c r="H49" s="209"/>
      <c r="I49" s="209"/>
      <c r="J49" s="209"/>
      <c r="K49" s="209"/>
    </row>
    <row r="50" spans="1:11" ht="12" customHeight="1">
      <c r="A50" s="203"/>
      <c r="B50" s="214" t="s">
        <v>84</v>
      </c>
      <c r="D50" s="209">
        <v>574</v>
      </c>
      <c r="E50" s="209">
        <v>707</v>
      </c>
      <c r="F50" s="209">
        <v>548</v>
      </c>
      <c r="G50" s="209">
        <v>2246</v>
      </c>
      <c r="H50" s="205">
        <v>506</v>
      </c>
      <c r="I50" s="205">
        <v>534</v>
      </c>
      <c r="J50" s="205">
        <v>808</v>
      </c>
      <c r="K50" s="209"/>
    </row>
    <row r="51" spans="1:11" ht="12" customHeight="1">
      <c r="A51" s="217"/>
      <c r="B51" s="231"/>
      <c r="C51" s="214"/>
      <c r="D51" s="209"/>
      <c r="E51" s="209"/>
      <c r="F51" s="209"/>
      <c r="G51" s="209"/>
      <c r="H51" s="209"/>
      <c r="I51" s="209"/>
      <c r="J51" s="209"/>
      <c r="K51" s="209"/>
    </row>
    <row r="52" spans="1:11" s="240" customFormat="1" ht="12" customHeight="1">
      <c r="A52" s="120" t="s">
        <v>81</v>
      </c>
      <c r="B52" s="218"/>
      <c r="C52" s="69"/>
      <c r="D52" s="213">
        <v>14550</v>
      </c>
      <c r="E52" s="213">
        <v>14705</v>
      </c>
      <c r="F52" s="213">
        <v>15880</v>
      </c>
      <c r="G52" s="213">
        <v>18654</v>
      </c>
      <c r="H52" s="213">
        <v>15805</v>
      </c>
      <c r="I52" s="213">
        <v>15667</v>
      </c>
      <c r="J52" s="213">
        <f t="shared" ref="J52" si="4">SUM(J41+J48+J50)</f>
        <v>17267</v>
      </c>
      <c r="K52" s="213"/>
    </row>
    <row r="53" spans="1:11" s="240" customFormat="1" ht="12" customHeight="1">
      <c r="A53" s="206"/>
      <c r="B53" s="114"/>
      <c r="C53" s="114"/>
      <c r="D53" s="205"/>
      <c r="E53" s="205"/>
      <c r="F53" s="205"/>
      <c r="G53" s="205"/>
      <c r="H53" s="205"/>
      <c r="I53" s="205"/>
      <c r="J53" s="205"/>
      <c r="K53" s="205"/>
    </row>
    <row r="54" spans="1:11" s="240" customFormat="1" ht="12" customHeight="1">
      <c r="A54" s="120" t="s">
        <v>11</v>
      </c>
      <c r="B54" s="218"/>
      <c r="C54" s="69"/>
      <c r="D54" s="213">
        <v>-4652</v>
      </c>
      <c r="E54" s="213">
        <v>-4452</v>
      </c>
      <c r="F54" s="213">
        <v>-4954</v>
      </c>
      <c r="G54" s="213">
        <v>-7596</v>
      </c>
      <c r="H54" s="213">
        <v>-5004</v>
      </c>
      <c r="I54" s="213">
        <v>-4476</v>
      </c>
      <c r="J54" s="213">
        <v>-5506</v>
      </c>
      <c r="K54" s="213"/>
    </row>
    <row r="55" spans="1:11" s="240" customFormat="1" ht="12" customHeight="1">
      <c r="A55" s="206"/>
      <c r="B55" s="114"/>
      <c r="C55" s="114"/>
      <c r="D55" s="205"/>
      <c r="E55" s="205"/>
      <c r="F55" s="205"/>
      <c r="G55" s="205"/>
      <c r="H55" s="205"/>
      <c r="I55" s="205"/>
      <c r="J55" s="205"/>
      <c r="K55" s="205"/>
    </row>
    <row r="56" spans="1:11" s="240" customFormat="1" ht="12" customHeight="1">
      <c r="A56" s="120" t="s">
        <v>114</v>
      </c>
      <c r="B56" s="218"/>
      <c r="C56" s="69"/>
      <c r="D56" s="213">
        <v>9898</v>
      </c>
      <c r="E56" s="213">
        <v>10253</v>
      </c>
      <c r="F56" s="213">
        <v>10926</v>
      </c>
      <c r="G56" s="213">
        <v>11058</v>
      </c>
      <c r="H56" s="213">
        <v>10801</v>
      </c>
      <c r="I56" s="213">
        <v>11191</v>
      </c>
      <c r="J56" s="213">
        <f>SUM(J52:J54)</f>
        <v>11761</v>
      </c>
      <c r="K56" s="213"/>
    </row>
    <row r="57" spans="1:11" ht="12" customHeight="1">
      <c r="A57" s="216"/>
      <c r="B57" s="214"/>
      <c r="C57" s="219" t="s">
        <v>115</v>
      </c>
      <c r="D57" s="210">
        <v>-4044</v>
      </c>
      <c r="E57" s="210">
        <v>-3658</v>
      </c>
      <c r="F57" s="210">
        <v>-4064</v>
      </c>
      <c r="G57" s="210">
        <v>-4780</v>
      </c>
      <c r="H57" s="210">
        <v>-3854</v>
      </c>
      <c r="I57" s="210">
        <v>-4655</v>
      </c>
      <c r="J57" s="210">
        <f>SUM(-1470-2426+28)</f>
        <v>-3868</v>
      </c>
      <c r="K57" s="210"/>
    </row>
    <row r="58" spans="1:11" s="240" customFormat="1" ht="12" customHeight="1">
      <c r="A58" s="120" t="s">
        <v>1</v>
      </c>
      <c r="B58" s="218"/>
      <c r="C58" s="69"/>
      <c r="D58" s="220">
        <v>5854</v>
      </c>
      <c r="E58" s="220">
        <v>6595</v>
      </c>
      <c r="F58" s="220">
        <v>6862</v>
      </c>
      <c r="G58" s="220">
        <v>6278</v>
      </c>
      <c r="H58" s="220">
        <v>6947</v>
      </c>
      <c r="I58" s="220">
        <v>6536</v>
      </c>
      <c r="J58" s="220">
        <f t="shared" ref="J58" si="5">SUM(J56:J57)</f>
        <v>7893</v>
      </c>
      <c r="K58" s="220"/>
    </row>
    <row r="59" spans="1:11" s="240" customFormat="1" ht="12" customHeight="1">
      <c r="A59" s="206"/>
      <c r="B59" s="114"/>
      <c r="C59" s="114"/>
      <c r="D59" s="205"/>
      <c r="E59" s="205"/>
      <c r="F59" s="205"/>
      <c r="G59" s="205"/>
      <c r="H59" s="221"/>
      <c r="I59" s="221"/>
      <c r="J59" s="221"/>
      <c r="K59" s="205"/>
    </row>
    <row r="60" spans="1:11" s="240" customFormat="1" ht="12" customHeight="1">
      <c r="A60" s="120" t="s">
        <v>164</v>
      </c>
      <c r="B60" s="218"/>
      <c r="C60" s="69"/>
      <c r="D60" s="220">
        <v>5644</v>
      </c>
      <c r="E60" s="220">
        <v>6384</v>
      </c>
      <c r="F60" s="220">
        <v>6675</v>
      </c>
      <c r="G60" s="220">
        <v>6095</v>
      </c>
      <c r="H60" s="220">
        <v>6725</v>
      </c>
      <c r="I60" s="220">
        <v>6324</v>
      </c>
      <c r="J60" s="220">
        <v>7689</v>
      </c>
      <c r="K60" s="220"/>
    </row>
    <row r="61" spans="1:11" s="240" customFormat="1" ht="12" customHeight="1">
      <c r="A61" s="206"/>
      <c r="B61" s="114"/>
      <c r="C61" s="114"/>
      <c r="D61" s="205"/>
      <c r="E61" s="205"/>
      <c r="F61" s="205"/>
      <c r="G61" s="205"/>
      <c r="H61" s="221"/>
      <c r="I61" s="221"/>
      <c r="J61" s="221"/>
      <c r="K61" s="205"/>
    </row>
    <row r="62" spans="1:11" s="240" customFormat="1" ht="12" customHeight="1">
      <c r="A62" s="120" t="s">
        <v>213</v>
      </c>
      <c r="B62" s="218"/>
      <c r="C62" s="69"/>
      <c r="D62" s="213">
        <v>3489</v>
      </c>
      <c r="E62" s="213">
        <v>3990</v>
      </c>
      <c r="F62" s="213">
        <v>1971</v>
      </c>
      <c r="G62" s="213">
        <v>2874</v>
      </c>
      <c r="H62" s="213">
        <v>1598</v>
      </c>
      <c r="I62" s="213">
        <v>2610</v>
      </c>
      <c r="J62" s="213">
        <v>5404</v>
      </c>
      <c r="K62" s="213"/>
    </row>
    <row r="63" spans="1:11" ht="12" customHeight="1">
      <c r="A63" s="216"/>
      <c r="C63" s="246"/>
      <c r="D63" s="253"/>
      <c r="E63" s="253"/>
      <c r="F63" s="253"/>
      <c r="G63" s="253"/>
      <c r="H63" s="233"/>
      <c r="I63" s="233"/>
      <c r="J63" s="233"/>
      <c r="K63" s="253"/>
    </row>
    <row r="64" spans="1:11" ht="12" customHeight="1">
      <c r="A64" s="234" t="s">
        <v>152</v>
      </c>
      <c r="C64" s="208"/>
      <c r="D64" s="247"/>
      <c r="E64" s="247"/>
      <c r="F64" s="247"/>
      <c r="G64" s="247"/>
      <c r="H64" s="223"/>
      <c r="I64" s="223"/>
      <c r="J64" s="223"/>
      <c r="K64" s="247"/>
    </row>
    <row r="65" spans="1:11" ht="12" customHeight="1" thickBot="1">
      <c r="A65" s="235" t="s">
        <v>151</v>
      </c>
      <c r="D65" s="236">
        <v>5.52</v>
      </c>
      <c r="E65" s="236">
        <v>5.62</v>
      </c>
      <c r="F65" s="236">
        <v>5.72</v>
      </c>
      <c r="G65" s="236">
        <v>5.9</v>
      </c>
      <c r="H65" s="236">
        <v>5.86</v>
      </c>
      <c r="I65" s="236">
        <v>5.76</v>
      </c>
      <c r="J65" s="236">
        <v>5.75</v>
      </c>
      <c r="K65" s="236"/>
    </row>
    <row r="66" spans="1:11" ht="12" customHeight="1">
      <c r="A66" s="248"/>
      <c r="B66" s="254"/>
      <c r="C66" s="249"/>
      <c r="D66" s="225"/>
      <c r="E66" s="224"/>
      <c r="F66" s="224"/>
      <c r="G66" s="224"/>
    </row>
    <row r="67" spans="1:11" ht="12" customHeight="1">
      <c r="A67" s="356" t="s">
        <v>251</v>
      </c>
      <c r="B67" s="250"/>
      <c r="C67" s="248"/>
      <c r="D67" s="225"/>
      <c r="E67" s="224"/>
      <c r="F67" s="224"/>
      <c r="G67" s="224"/>
    </row>
    <row r="68" spans="1:11" ht="12" customHeight="1">
      <c r="A68" s="250"/>
      <c r="B68" s="251"/>
      <c r="C68" s="250"/>
      <c r="D68" s="225"/>
      <c r="E68" s="224"/>
      <c r="F68" s="224"/>
      <c r="G68" s="224"/>
    </row>
    <row r="69" spans="1:11" ht="12" customHeight="1">
      <c r="A69" s="250"/>
      <c r="B69" s="250"/>
      <c r="C69" s="250"/>
      <c r="D69" s="225"/>
      <c r="E69" s="222"/>
      <c r="F69" s="222"/>
      <c r="G69" s="222"/>
    </row>
    <row r="70" spans="1:11" ht="12" customHeight="1">
      <c r="A70" s="250"/>
      <c r="B70" s="250"/>
      <c r="C70" s="248"/>
      <c r="D70" s="225"/>
      <c r="E70" s="222"/>
      <c r="F70" s="222"/>
      <c r="G70" s="222"/>
    </row>
    <row r="71" spans="1:11" ht="12" customHeight="1">
      <c r="A71" s="250"/>
      <c r="B71" s="250"/>
      <c r="C71" s="250"/>
      <c r="D71" s="225"/>
      <c r="E71" s="222"/>
      <c r="F71" s="222"/>
      <c r="G71" s="222"/>
    </row>
    <row r="72" spans="1:11" ht="12" customHeight="1">
      <c r="A72" s="250"/>
      <c r="B72" s="250"/>
      <c r="C72" s="250"/>
      <c r="D72" s="225"/>
      <c r="E72" s="222"/>
      <c r="F72" s="222"/>
      <c r="G72" s="222"/>
    </row>
    <row r="73" spans="1:11" ht="12" customHeight="1">
      <c r="A73" s="250"/>
      <c r="B73" s="250"/>
      <c r="C73" s="250"/>
      <c r="D73" s="225"/>
      <c r="E73" s="222"/>
      <c r="F73" s="222"/>
      <c r="G73" s="222"/>
    </row>
    <row r="74" spans="1:11" ht="12" customHeight="1">
      <c r="A74" s="250"/>
      <c r="B74" s="251"/>
      <c r="C74" s="250"/>
      <c r="D74" s="225"/>
      <c r="E74" s="222"/>
      <c r="F74" s="222"/>
      <c r="G74" s="222"/>
    </row>
    <row r="75" spans="1:11" ht="12" customHeight="1">
      <c r="A75" s="250"/>
      <c r="B75" s="251"/>
      <c r="C75" s="250"/>
      <c r="D75" s="225"/>
      <c r="E75" s="222"/>
      <c r="F75" s="222"/>
      <c r="G75" s="222"/>
    </row>
    <row r="76" spans="1:11" ht="12" customHeight="1">
      <c r="A76" s="250"/>
      <c r="B76" s="251"/>
      <c r="C76" s="250"/>
      <c r="D76" s="225"/>
      <c r="E76" s="222"/>
      <c r="F76" s="222"/>
      <c r="G76" s="222"/>
    </row>
    <row r="77" spans="1:11" ht="12" customHeight="1">
      <c r="A77" s="251"/>
      <c r="B77" s="246"/>
      <c r="C77" s="251"/>
      <c r="D77" s="225"/>
      <c r="E77" s="222"/>
      <c r="F77" s="222"/>
      <c r="G77" s="222"/>
    </row>
    <row r="78" spans="1:11" ht="12" customHeight="1">
      <c r="A78" s="250"/>
      <c r="B78" s="251"/>
      <c r="C78" s="250"/>
      <c r="D78" s="225"/>
      <c r="E78" s="226"/>
      <c r="F78" s="226"/>
      <c r="G78" s="226"/>
    </row>
    <row r="79" spans="1:11" ht="12" customHeight="1">
      <c r="A79" s="250"/>
      <c r="B79" s="250"/>
      <c r="C79" s="250"/>
      <c r="D79" s="225"/>
      <c r="E79" s="222"/>
      <c r="F79" s="222"/>
      <c r="G79" s="222"/>
    </row>
    <row r="80" spans="1:11" ht="12" customHeight="1">
      <c r="A80" s="250"/>
      <c r="B80" s="251"/>
      <c r="C80" s="250"/>
      <c r="D80" s="225"/>
      <c r="E80" s="222"/>
      <c r="F80" s="222"/>
      <c r="G80" s="222"/>
    </row>
    <row r="81" spans="1:7" ht="12" customHeight="1">
      <c r="A81" s="250"/>
      <c r="B81" s="250"/>
      <c r="C81" s="250"/>
      <c r="D81" s="225"/>
      <c r="E81" s="222"/>
      <c r="F81" s="222"/>
      <c r="G81" s="222"/>
    </row>
    <row r="82" spans="1:7" ht="12" customHeight="1">
      <c r="A82" s="250"/>
      <c r="B82" s="251"/>
      <c r="C82" s="250"/>
      <c r="D82" s="225"/>
      <c r="E82" s="222"/>
      <c r="F82" s="222"/>
      <c r="G82" s="222"/>
    </row>
    <row r="83" spans="1:7" ht="12" customHeight="1">
      <c r="A83" s="246"/>
      <c r="B83" s="251"/>
      <c r="C83" s="215"/>
      <c r="D83" s="225"/>
      <c r="E83" s="222"/>
      <c r="F83" s="222"/>
      <c r="G83" s="222"/>
    </row>
    <row r="84" spans="1:7" ht="12" customHeight="1">
      <c r="A84" s="250"/>
      <c r="B84" s="251"/>
      <c r="C84" s="250"/>
      <c r="D84" s="225"/>
      <c r="E84" s="227"/>
      <c r="F84" s="227"/>
      <c r="G84" s="227"/>
    </row>
    <row r="85" spans="1:7" ht="12" customHeight="1">
      <c r="A85" s="250"/>
      <c r="B85" s="251"/>
      <c r="C85" s="250"/>
      <c r="D85" s="225"/>
      <c r="E85" s="222"/>
      <c r="F85" s="222"/>
      <c r="G85" s="222"/>
    </row>
    <row r="86" spans="1:7" ht="12" customHeight="1">
      <c r="A86" s="250"/>
      <c r="B86" s="251"/>
      <c r="C86" s="250"/>
      <c r="D86" s="225"/>
      <c r="E86" s="222"/>
      <c r="F86" s="222"/>
      <c r="G86" s="222"/>
    </row>
    <row r="87" spans="1:7" ht="12" customHeight="1">
      <c r="A87" s="255"/>
      <c r="B87" s="250"/>
      <c r="C87" s="248"/>
      <c r="D87" s="237"/>
      <c r="E87" s="222"/>
      <c r="F87" s="222"/>
      <c r="G87" s="222"/>
    </row>
    <row r="88" spans="1:7" ht="12" customHeight="1">
      <c r="A88" s="246"/>
      <c r="B88" s="250"/>
      <c r="C88" s="248"/>
      <c r="D88" s="228"/>
      <c r="E88" s="224"/>
      <c r="F88" s="224"/>
      <c r="G88" s="224"/>
    </row>
    <row r="89" spans="1:7" ht="12" customHeight="1">
      <c r="A89" s="246"/>
      <c r="B89" s="250"/>
      <c r="C89" s="250"/>
      <c r="D89" s="238"/>
      <c r="E89" s="224"/>
      <c r="F89" s="224"/>
      <c r="G89" s="224"/>
    </row>
    <row r="90" spans="1:7" s="214" customFormat="1" ht="15.75" customHeight="1">
      <c r="A90" s="252"/>
      <c r="B90" s="252"/>
      <c r="C90" s="252"/>
      <c r="D90" s="238"/>
      <c r="E90" s="222"/>
      <c r="F90" s="222"/>
      <c r="G90" s="222"/>
    </row>
    <row r="91" spans="1:7" s="214" customFormat="1" ht="27" customHeight="1">
      <c r="A91" s="380"/>
      <c r="B91" s="380"/>
      <c r="C91" s="380"/>
      <c r="D91" s="226"/>
      <c r="E91" s="229"/>
      <c r="F91" s="229"/>
      <c r="G91" s="229"/>
    </row>
    <row r="92" spans="1:7" s="214" customFormat="1" ht="12.75" customHeight="1">
      <c r="A92" s="208"/>
      <c r="B92" s="231"/>
      <c r="C92" s="14"/>
      <c r="D92" s="226"/>
      <c r="E92" s="230"/>
      <c r="F92" s="230"/>
      <c r="G92" s="230"/>
    </row>
    <row r="93" spans="1:7">
      <c r="A93" s="208"/>
      <c r="C93" s="208"/>
      <c r="D93" s="214"/>
    </row>
    <row r="94" spans="1:7">
      <c r="A94" s="231"/>
      <c r="C94" s="208"/>
      <c r="E94" s="208"/>
      <c r="F94" s="208"/>
      <c r="G94" s="208"/>
    </row>
    <row r="95" spans="1:7">
      <c r="E95" s="208"/>
      <c r="F95" s="208"/>
      <c r="G95" s="208"/>
    </row>
  </sheetData>
  <mergeCells count="3">
    <mergeCell ref="A91:C91"/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3"/>
  <sheetViews>
    <sheetView showGridLines="0" zoomScale="90" zoomScaleNormal="90" zoomScaleSheetLayoutView="100" workbookViewId="0">
      <pane xSplit="1" ySplit="3" topLeftCell="B69" activePane="bottomRight" state="frozen"/>
      <selection activeCell="B9" sqref="B9:F9"/>
      <selection pane="topRight" activeCell="B9" sqref="B9:F9"/>
      <selection pane="bottomLeft" activeCell="B9" sqref="B9:F9"/>
      <selection pane="bottomRight" activeCell="F82" sqref="F82"/>
    </sheetView>
  </sheetViews>
  <sheetFormatPr defaultColWidth="9.140625" defaultRowHeight="14.1" customHeight="1"/>
  <cols>
    <col min="1" max="1" width="63.5703125" style="148" customWidth="1"/>
    <col min="2" max="9" width="12.5703125" style="2" customWidth="1"/>
    <col min="10" max="16384" width="9.140625" style="2"/>
  </cols>
  <sheetData>
    <row r="1" spans="1:9" s="13" customFormat="1" ht="14.1" customHeight="1">
      <c r="A1" s="381" t="s">
        <v>85</v>
      </c>
      <c r="B1" s="379">
        <v>2020</v>
      </c>
      <c r="C1" s="374"/>
      <c r="D1" s="374"/>
      <c r="E1" s="375"/>
      <c r="F1" s="379">
        <v>2021</v>
      </c>
      <c r="G1" s="374"/>
      <c r="H1" s="374"/>
      <c r="I1" s="375"/>
    </row>
    <row r="2" spans="1:9" s="13" customFormat="1" ht="14.1" customHeight="1" thickBot="1">
      <c r="A2" s="382"/>
      <c r="B2" s="376"/>
      <c r="C2" s="377"/>
      <c r="D2" s="377"/>
      <c r="E2" s="378"/>
      <c r="F2" s="376"/>
      <c r="G2" s="377"/>
      <c r="H2" s="377"/>
      <c r="I2" s="378"/>
    </row>
    <row r="3" spans="1:9" s="13" customFormat="1" ht="14.1" customHeight="1">
      <c r="A3" s="283"/>
      <c r="B3" s="49" t="s">
        <v>104</v>
      </c>
      <c r="C3" s="111" t="s">
        <v>105</v>
      </c>
      <c r="D3" s="49" t="s">
        <v>106</v>
      </c>
      <c r="E3" s="49" t="s">
        <v>107</v>
      </c>
      <c r="F3" s="49" t="s">
        <v>104</v>
      </c>
      <c r="G3" s="111" t="s">
        <v>105</v>
      </c>
      <c r="H3" s="49" t="s">
        <v>106</v>
      </c>
      <c r="I3" s="49" t="s">
        <v>107</v>
      </c>
    </row>
    <row r="4" spans="1:9" s="13" customFormat="1" ht="14.1" customHeight="1">
      <c r="A4" s="181"/>
      <c r="B4" s="256"/>
      <c r="C4" s="256"/>
      <c r="D4" s="256"/>
      <c r="E4" s="256"/>
      <c r="F4" s="256"/>
      <c r="G4" s="256"/>
      <c r="H4" s="280"/>
      <c r="I4" s="280"/>
    </row>
    <row r="5" spans="1:9" s="13" customFormat="1" ht="14.1" customHeight="1">
      <c r="A5" s="257" t="s">
        <v>134</v>
      </c>
      <c r="B5" s="258"/>
      <c r="C5" s="258"/>
      <c r="D5" s="258"/>
      <c r="E5" s="258"/>
      <c r="F5" s="258"/>
      <c r="G5" s="258"/>
      <c r="H5" s="258"/>
      <c r="I5" s="258"/>
    </row>
    <row r="6" spans="1:9" s="13" customFormat="1" ht="6.75" customHeight="1">
      <c r="A6" s="181"/>
      <c r="B6" s="280"/>
      <c r="C6" s="280"/>
      <c r="D6" s="280"/>
      <c r="E6" s="280"/>
      <c r="F6" s="280"/>
      <c r="G6" s="280"/>
      <c r="H6" s="280"/>
      <c r="I6" s="280"/>
    </row>
    <row r="7" spans="1:9" s="13" customFormat="1" ht="14.1" customHeight="1">
      <c r="A7" s="259" t="s">
        <v>92</v>
      </c>
      <c r="B7" s="281"/>
      <c r="C7" s="281"/>
      <c r="D7" s="281"/>
      <c r="E7" s="281"/>
      <c r="F7" s="281"/>
      <c r="G7" s="281"/>
      <c r="H7" s="281"/>
      <c r="I7" s="281"/>
    </row>
    <row r="8" spans="1:9" ht="14.1" customHeight="1">
      <c r="B8" s="260"/>
      <c r="C8" s="260"/>
      <c r="D8" s="260"/>
      <c r="E8" s="260"/>
      <c r="F8" s="260"/>
      <c r="G8" s="260"/>
      <c r="H8" s="260"/>
      <c r="I8" s="260"/>
    </row>
    <row r="9" spans="1:9" ht="14.1" customHeight="1">
      <c r="A9" s="148" t="s">
        <v>208</v>
      </c>
      <c r="B9" s="264">
        <v>0.44800000000000001</v>
      </c>
      <c r="C9" s="264">
        <v>0.44500000000000001</v>
      </c>
      <c r="D9" s="264">
        <v>0.43985363991320697</v>
      </c>
      <c r="E9" s="264">
        <v>0.44388499824767402</v>
      </c>
      <c r="F9" s="264" t="s">
        <v>183</v>
      </c>
      <c r="G9" s="264" t="s">
        <v>183</v>
      </c>
      <c r="H9" s="264" t="s">
        <v>183</v>
      </c>
      <c r="I9" s="264"/>
    </row>
    <row r="10" spans="1:9" ht="14.1" customHeight="1">
      <c r="A10" s="148" t="s">
        <v>209</v>
      </c>
      <c r="B10" s="264">
        <v>0.43280000000000002</v>
      </c>
      <c r="C10" s="264">
        <v>0.43190000000000001</v>
      </c>
      <c r="D10" s="264">
        <v>0.41014214103467833</v>
      </c>
      <c r="E10" s="264">
        <v>0.40792913574873102</v>
      </c>
      <c r="F10" s="264" t="s">
        <v>183</v>
      </c>
      <c r="G10" s="264" t="s">
        <v>183</v>
      </c>
      <c r="H10" s="264" t="s">
        <v>183</v>
      </c>
      <c r="I10" s="264"/>
    </row>
    <row r="11" spans="1:9" ht="14.1" customHeight="1">
      <c r="A11" s="148" t="s">
        <v>174</v>
      </c>
      <c r="B11" s="271">
        <v>5378483</v>
      </c>
      <c r="C11" s="271">
        <v>5398060</v>
      </c>
      <c r="D11" s="271">
        <v>5425433</v>
      </c>
      <c r="E11" s="271">
        <v>5427445</v>
      </c>
      <c r="F11" s="271">
        <v>5456138</v>
      </c>
      <c r="G11" s="271">
        <v>5502880</v>
      </c>
      <c r="H11" s="271">
        <f>SUM(H12:H14)</f>
        <v>5582162</v>
      </c>
      <c r="I11" s="271"/>
    </row>
    <row r="12" spans="1:9" ht="14.1" customHeight="1">
      <c r="A12" s="262" t="s">
        <v>178</v>
      </c>
      <c r="B12" s="358">
        <v>3368221</v>
      </c>
      <c r="C12" s="358">
        <v>3385199</v>
      </c>
      <c r="D12" s="358">
        <v>3425323</v>
      </c>
      <c r="E12" s="358">
        <v>3468397</v>
      </c>
      <c r="F12" s="263">
        <v>3482521</v>
      </c>
      <c r="G12" s="263">
        <v>3504848</v>
      </c>
      <c r="H12" s="263">
        <v>3551214</v>
      </c>
      <c r="I12" s="263"/>
    </row>
    <row r="13" spans="1:9" ht="14.1" customHeight="1">
      <c r="A13" s="262" t="s">
        <v>179</v>
      </c>
      <c r="B13" s="263">
        <v>1620705</v>
      </c>
      <c r="C13" s="263">
        <v>1602268</v>
      </c>
      <c r="D13" s="263">
        <f>SUM(1928932-353061)</f>
        <v>1575871</v>
      </c>
      <c r="E13" s="263">
        <v>1529144</v>
      </c>
      <c r="F13" s="263">
        <v>1498898</v>
      </c>
      <c r="G13" s="263">
        <v>1475695</v>
      </c>
      <c r="H13" s="263">
        <f>SUM(2030948-H14)</f>
        <v>1465652</v>
      </c>
      <c r="I13" s="263"/>
    </row>
    <row r="14" spans="1:9" ht="14.1" customHeight="1">
      <c r="A14" s="262" t="s">
        <v>180</v>
      </c>
      <c r="B14" s="358">
        <v>389557</v>
      </c>
      <c r="C14" s="358">
        <v>410593</v>
      </c>
      <c r="D14" s="358">
        <v>424239</v>
      </c>
      <c r="E14" s="358">
        <v>429904</v>
      </c>
      <c r="F14" s="263">
        <v>474719</v>
      </c>
      <c r="G14" s="263">
        <v>522337</v>
      </c>
      <c r="H14" s="263">
        <v>565296</v>
      </c>
      <c r="I14" s="263"/>
    </row>
    <row r="15" spans="1:9" ht="14.1" customHeight="1">
      <c r="A15" s="148" t="s">
        <v>176</v>
      </c>
      <c r="B15" s="263">
        <v>243.2</v>
      </c>
      <c r="C15" s="263">
        <v>254</v>
      </c>
      <c r="D15" s="263">
        <v>241.3</v>
      </c>
      <c r="E15" s="263">
        <v>246</v>
      </c>
      <c r="F15" s="263">
        <v>285.8</v>
      </c>
      <c r="G15" s="263">
        <v>267</v>
      </c>
      <c r="H15" s="263">
        <v>247</v>
      </c>
      <c r="I15" s="263"/>
    </row>
    <row r="16" spans="1:9" ht="14.1" customHeight="1">
      <c r="A16" s="148" t="s">
        <v>175</v>
      </c>
      <c r="B16" s="263">
        <v>3540</v>
      </c>
      <c r="C16" s="263">
        <v>3494</v>
      </c>
      <c r="D16" s="263">
        <v>3634</v>
      </c>
      <c r="E16" s="263">
        <v>3592</v>
      </c>
      <c r="F16" s="263">
        <v>3604.443915816209</v>
      </c>
      <c r="G16" s="263">
        <v>3689</v>
      </c>
      <c r="H16" s="263">
        <v>3777.1729372574578</v>
      </c>
      <c r="I16" s="263"/>
    </row>
    <row r="17" spans="1:9" ht="14.1" customHeight="1">
      <c r="A17" s="262" t="s">
        <v>178</v>
      </c>
      <c r="B17" s="358">
        <v>5110.425615877326</v>
      </c>
      <c r="C17" s="358">
        <v>5043.3503112273202</v>
      </c>
      <c r="D17" s="358">
        <v>5140.2827402254234</v>
      </c>
      <c r="E17" s="358">
        <v>5078.8546442501638</v>
      </c>
      <c r="F17" s="263">
        <v>4922.7489450658795</v>
      </c>
      <c r="G17" s="263">
        <v>5233</v>
      </c>
      <c r="H17" s="263">
        <v>5356.2808808020163</v>
      </c>
      <c r="I17" s="263"/>
    </row>
    <row r="18" spans="1:9" ht="14.1" customHeight="1">
      <c r="A18" s="262" t="s">
        <v>179</v>
      </c>
      <c r="B18" s="263">
        <v>1014</v>
      </c>
      <c r="C18" s="263">
        <v>984</v>
      </c>
      <c r="D18" s="263">
        <v>1239</v>
      </c>
      <c r="E18" s="263">
        <v>1154</v>
      </c>
      <c r="F18" s="263">
        <v>1102.0550609115487</v>
      </c>
      <c r="G18" s="263">
        <v>1185</v>
      </c>
      <c r="H18" s="263">
        <v>1247.8263104373962</v>
      </c>
      <c r="I18" s="263"/>
    </row>
    <row r="19" spans="1:9" ht="14.1" customHeight="1">
      <c r="A19" s="262" t="s">
        <v>180</v>
      </c>
      <c r="B19" s="358">
        <v>535.64197869275597</v>
      </c>
      <c r="C19" s="358">
        <v>516.989100826205</v>
      </c>
      <c r="D19" s="358">
        <v>501.27909783023233</v>
      </c>
      <c r="E19" s="358">
        <v>485.08074646545373</v>
      </c>
      <c r="F19" s="263">
        <v>471.26945122374264</v>
      </c>
      <c r="G19" s="263">
        <v>352</v>
      </c>
      <c r="H19" s="263">
        <v>378.52231370694125</v>
      </c>
      <c r="I19" s="263"/>
    </row>
    <row r="20" spans="1:9" ht="14.1" customHeight="1">
      <c r="A20" s="148" t="s">
        <v>93</v>
      </c>
      <c r="B20" s="260">
        <v>0.13300000000000001</v>
      </c>
      <c r="C20" s="260">
        <v>0.11700000000000001</v>
      </c>
      <c r="D20" s="260">
        <v>0.125</v>
      </c>
      <c r="E20" s="260">
        <v>0.15</v>
      </c>
      <c r="F20" s="260">
        <v>0.13114238034772946</v>
      </c>
      <c r="G20" s="260" t="s">
        <v>256</v>
      </c>
      <c r="H20" s="260">
        <v>0.11246766653824689</v>
      </c>
      <c r="I20" s="260"/>
    </row>
    <row r="21" spans="1:9" ht="14.1" customHeight="1">
      <c r="A21" s="262" t="s">
        <v>178</v>
      </c>
      <c r="B21" s="359">
        <v>8.2105282301878538E-2</v>
      </c>
      <c r="C21" s="359">
        <v>6.2137992801895539E-2</v>
      </c>
      <c r="D21" s="359">
        <v>6.1983303621150294E-2</v>
      </c>
      <c r="E21" s="359">
        <v>6.3823884526885005E-2</v>
      </c>
      <c r="F21" s="260">
        <v>7.1010045805261379E-2</v>
      </c>
      <c r="G21" s="260" t="s">
        <v>257</v>
      </c>
      <c r="H21" s="260">
        <v>5.4940296784372719E-2</v>
      </c>
      <c r="I21" s="260"/>
    </row>
    <row r="22" spans="1:9" ht="14.1" customHeight="1">
      <c r="A22" s="262" t="s">
        <v>179</v>
      </c>
      <c r="B22" s="359">
        <v>0.21898842502613849</v>
      </c>
      <c r="C22" s="359">
        <v>0.20949232343123486</v>
      </c>
      <c r="D22" s="359">
        <v>0.23099785167696882</v>
      </c>
      <c r="E22" s="359">
        <v>0.29874743603815901</v>
      </c>
      <c r="F22" s="260">
        <v>0.23797751996739089</v>
      </c>
      <c r="G22" s="260" t="s">
        <v>258</v>
      </c>
      <c r="H22" s="260">
        <v>0.21318028356679217</v>
      </c>
      <c r="I22" s="260"/>
    </row>
    <row r="23" spans="1:9" ht="14.1" customHeight="1">
      <c r="A23" s="272" t="s">
        <v>131</v>
      </c>
      <c r="B23" s="260">
        <v>0.47589999999999999</v>
      </c>
      <c r="C23" s="260">
        <v>0.47239999999999999</v>
      </c>
      <c r="D23" s="260">
        <v>0.49540000000000001</v>
      </c>
      <c r="E23" s="260">
        <v>0.49630000000000002</v>
      </c>
      <c r="F23" s="260">
        <v>0.51421848027552242</v>
      </c>
      <c r="G23" s="260">
        <v>0.52759999999999996</v>
      </c>
      <c r="H23" s="260">
        <v>0.54459999999999997</v>
      </c>
      <c r="I23" s="260"/>
    </row>
    <row r="24" spans="1:9" ht="14.1" customHeight="1">
      <c r="A24" s="148" t="s">
        <v>118</v>
      </c>
      <c r="B24" s="273">
        <v>3165301</v>
      </c>
      <c r="C24" s="273">
        <v>3180747</v>
      </c>
      <c r="D24" s="273">
        <v>3223273</v>
      </c>
      <c r="E24" s="273">
        <v>3295935</v>
      </c>
      <c r="F24" s="273">
        <v>3436727</v>
      </c>
      <c r="G24" s="273">
        <v>3481928</v>
      </c>
      <c r="H24" s="273">
        <v>3549262</v>
      </c>
      <c r="I24" s="273"/>
    </row>
    <row r="25" spans="1:9" ht="14.1" customHeight="1">
      <c r="B25" s="256"/>
      <c r="C25" s="256"/>
      <c r="D25" s="256"/>
      <c r="E25" s="256"/>
      <c r="F25" s="256"/>
      <c r="G25" s="256"/>
      <c r="H25" s="256"/>
      <c r="I25" s="256"/>
    </row>
    <row r="26" spans="1:9" s="13" customFormat="1" ht="14.1" customHeight="1">
      <c r="A26" s="259" t="s">
        <v>86</v>
      </c>
      <c r="B26" s="282"/>
      <c r="C26" s="282"/>
      <c r="D26" s="282"/>
      <c r="E26" s="282"/>
      <c r="F26" s="282"/>
      <c r="G26" s="282"/>
      <c r="H26" s="282"/>
      <c r="I26" s="282"/>
    </row>
    <row r="27" spans="1:9" s="13" customFormat="1" ht="14.1" customHeight="1">
      <c r="A27" s="181"/>
      <c r="B27" s="280"/>
      <c r="C27" s="280"/>
      <c r="D27" s="280"/>
      <c r="E27" s="280"/>
      <c r="F27" s="280"/>
      <c r="G27" s="280"/>
      <c r="H27" s="280"/>
      <c r="I27" s="280"/>
    </row>
    <row r="28" spans="1:9" s="13" customFormat="1" ht="14.1" customHeight="1">
      <c r="A28" s="257" t="s">
        <v>102</v>
      </c>
      <c r="B28" s="280"/>
      <c r="C28" s="280"/>
      <c r="D28" s="280"/>
      <c r="E28" s="280"/>
      <c r="F28" s="280"/>
      <c r="G28" s="280"/>
      <c r="H28" s="280"/>
      <c r="I28" s="280"/>
    </row>
    <row r="29" spans="1:9" ht="14.1" customHeight="1">
      <c r="A29" s="272" t="s">
        <v>184</v>
      </c>
      <c r="B29" s="263">
        <v>1357903</v>
      </c>
      <c r="C29" s="263">
        <v>1346440</v>
      </c>
      <c r="D29" s="263">
        <v>1343427</v>
      </c>
      <c r="E29" s="263">
        <v>1339116</v>
      </c>
      <c r="F29" s="263">
        <v>1334441</v>
      </c>
      <c r="G29" s="263">
        <v>1327187</v>
      </c>
      <c r="H29" s="263">
        <v>1326937</v>
      </c>
      <c r="I29" s="263"/>
    </row>
    <row r="30" spans="1:9" ht="14.1" customHeight="1">
      <c r="A30" s="272" t="s">
        <v>116</v>
      </c>
      <c r="B30" s="263">
        <v>146</v>
      </c>
      <c r="C30" s="263">
        <v>161</v>
      </c>
      <c r="D30" s="263">
        <v>134</v>
      </c>
      <c r="E30" s="263">
        <v>155</v>
      </c>
      <c r="F30" s="263">
        <v>154.5445153857886</v>
      </c>
      <c r="G30" s="263">
        <v>133</v>
      </c>
      <c r="H30" s="263">
        <v>115</v>
      </c>
      <c r="I30" s="263"/>
    </row>
    <row r="31" spans="1:9" ht="14.1" customHeight="1">
      <c r="A31" s="272" t="s">
        <v>117</v>
      </c>
      <c r="B31" s="263">
        <v>2152</v>
      </c>
      <c r="C31" s="263">
        <v>2145</v>
      </c>
      <c r="D31" s="263">
        <v>2109</v>
      </c>
      <c r="E31" s="263">
        <v>2100</v>
      </c>
      <c r="F31" s="263">
        <v>2057.8400191842957</v>
      </c>
      <c r="G31" s="263">
        <v>2037</v>
      </c>
      <c r="H31" s="263">
        <v>1974</v>
      </c>
      <c r="I31" s="263"/>
    </row>
    <row r="32" spans="1:9" ht="14.1" customHeight="1">
      <c r="B32" s="260"/>
      <c r="C32" s="260"/>
      <c r="D32" s="260"/>
      <c r="E32" s="260"/>
      <c r="F32" s="260"/>
      <c r="G32" s="260"/>
      <c r="H32" s="260"/>
      <c r="I32" s="260"/>
    </row>
    <row r="33" spans="1:9" s="13" customFormat="1" ht="14.1" customHeight="1">
      <c r="A33" s="257" t="s">
        <v>88</v>
      </c>
      <c r="B33" s="261"/>
      <c r="C33" s="261"/>
      <c r="D33" s="261"/>
      <c r="E33" s="261"/>
      <c r="F33" s="261"/>
      <c r="G33" s="261"/>
      <c r="H33" s="261"/>
      <c r="I33" s="261"/>
    </row>
    <row r="34" spans="1:9" ht="14.1" customHeight="1">
      <c r="A34" s="272" t="s">
        <v>185</v>
      </c>
      <c r="B34" s="260">
        <v>0.39989999999999998</v>
      </c>
      <c r="C34" s="260">
        <v>0.40200000000000002</v>
      </c>
      <c r="D34" s="260">
        <v>0.40699999999999997</v>
      </c>
      <c r="E34" s="260">
        <v>0.41199999999999998</v>
      </c>
      <c r="F34" s="264">
        <v>0.41349999999999998</v>
      </c>
      <c r="G34" s="264">
        <v>0.41799999999999998</v>
      </c>
      <c r="H34" s="260" t="s">
        <v>261</v>
      </c>
      <c r="I34" s="260"/>
    </row>
    <row r="35" spans="1:9" ht="14.1" customHeight="1">
      <c r="A35" s="262" t="s">
        <v>165</v>
      </c>
      <c r="B35" s="360">
        <v>493305</v>
      </c>
      <c r="C35" s="360">
        <v>482723</v>
      </c>
      <c r="D35" s="360">
        <v>467657</v>
      </c>
      <c r="E35" s="360">
        <v>454399</v>
      </c>
      <c r="F35" s="265">
        <v>439138</v>
      </c>
      <c r="G35" s="265">
        <v>427075</v>
      </c>
      <c r="H35" s="265">
        <v>413979</v>
      </c>
      <c r="I35" s="265"/>
    </row>
    <row r="36" spans="1:9" ht="14.1" customHeight="1">
      <c r="A36" s="262" t="s">
        <v>166</v>
      </c>
      <c r="B36" s="265">
        <v>432321</v>
      </c>
      <c r="C36" s="265">
        <v>436758</v>
      </c>
      <c r="D36" s="265">
        <v>445231</v>
      </c>
      <c r="E36" s="265">
        <v>451048</v>
      </c>
      <c r="F36" s="265">
        <v>455630</v>
      </c>
      <c r="G36" s="265">
        <v>460661</v>
      </c>
      <c r="H36" s="265">
        <v>466517</v>
      </c>
      <c r="I36" s="265"/>
    </row>
    <row r="37" spans="1:9" ht="14.1" customHeight="1">
      <c r="A37" s="262" t="s">
        <v>167</v>
      </c>
      <c r="B37" s="265">
        <v>327869</v>
      </c>
      <c r="C37" s="265">
        <v>349012</v>
      </c>
      <c r="D37" s="265">
        <v>383680</v>
      </c>
      <c r="E37" s="265">
        <v>415663</v>
      </c>
      <c r="F37" s="265">
        <v>447424</v>
      </c>
      <c r="G37" s="265">
        <v>473303</v>
      </c>
      <c r="H37" s="265">
        <v>506083</v>
      </c>
      <c r="I37" s="265"/>
    </row>
    <row r="38" spans="1:9" ht="14.1" customHeight="1">
      <c r="A38" s="272" t="s">
        <v>89</v>
      </c>
      <c r="B38" s="360">
        <v>1253495</v>
      </c>
      <c r="C38" s="360">
        <v>1268493</v>
      </c>
      <c r="D38" s="360">
        <v>1296568</v>
      </c>
      <c r="E38" s="360">
        <v>1321110</v>
      </c>
      <c r="F38" s="265">
        <v>1342192</v>
      </c>
      <c r="G38" s="265">
        <v>1361039</v>
      </c>
      <c r="H38" s="265">
        <f>SUM(H35:H37)</f>
        <v>1386579</v>
      </c>
      <c r="I38" s="265"/>
    </row>
    <row r="39" spans="1:9" ht="14.1" customHeight="1">
      <c r="A39" s="272" t="s">
        <v>132</v>
      </c>
      <c r="B39" s="360">
        <v>3418.9423102390106</v>
      </c>
      <c r="C39" s="360">
        <v>3443.5701027309501</v>
      </c>
      <c r="D39" s="360">
        <v>3455.6833166950491</v>
      </c>
      <c r="E39" s="360">
        <v>3412.954229654219</v>
      </c>
      <c r="F39" s="265">
        <v>3227.9632973953617</v>
      </c>
      <c r="G39" s="265">
        <v>3441</v>
      </c>
      <c r="H39" s="265">
        <v>3656</v>
      </c>
      <c r="I39" s="265"/>
    </row>
    <row r="40" spans="1:9" ht="14.1" customHeight="1">
      <c r="A40" s="272" t="s">
        <v>103</v>
      </c>
      <c r="B40" s="360">
        <v>21858</v>
      </c>
      <c r="C40" s="360">
        <v>21161</v>
      </c>
      <c r="D40" s="360">
        <v>21279</v>
      </c>
      <c r="E40" s="360">
        <v>21917</v>
      </c>
      <c r="F40" s="265">
        <v>23457</v>
      </c>
      <c r="G40" s="265">
        <v>24147</v>
      </c>
      <c r="H40" s="265">
        <v>25274</v>
      </c>
      <c r="I40" s="265"/>
    </row>
    <row r="41" spans="1:9" ht="14.1" customHeight="1">
      <c r="B41" s="260"/>
      <c r="C41" s="260"/>
      <c r="D41" s="260"/>
      <c r="E41" s="260"/>
      <c r="F41" s="260"/>
      <c r="G41" s="260"/>
      <c r="H41" s="260"/>
      <c r="I41" s="260"/>
    </row>
    <row r="42" spans="1:9" s="13" customFormat="1" ht="14.1" customHeight="1">
      <c r="A42" s="257" t="s">
        <v>90</v>
      </c>
      <c r="B42" s="261"/>
      <c r="C42" s="261"/>
      <c r="D42" s="261"/>
      <c r="E42" s="261"/>
      <c r="F42" s="261"/>
      <c r="G42" s="261"/>
      <c r="H42" s="261"/>
      <c r="I42" s="261"/>
    </row>
    <row r="43" spans="1:9" ht="14.1" customHeight="1">
      <c r="A43" s="148" t="s">
        <v>186</v>
      </c>
      <c r="B43" s="264">
        <v>0.3281</v>
      </c>
      <c r="C43" s="264">
        <v>0.33100000000000002</v>
      </c>
      <c r="D43" s="264">
        <v>0.33700000000000002</v>
      </c>
      <c r="E43" s="264">
        <v>0.34499999999999997</v>
      </c>
      <c r="F43" s="264">
        <v>0.34720000000000001</v>
      </c>
      <c r="G43" s="264">
        <v>0.34899999999999998</v>
      </c>
      <c r="H43" s="264" t="s">
        <v>261</v>
      </c>
      <c r="I43" s="264"/>
    </row>
    <row r="44" spans="1:9" ht="14.1" customHeight="1">
      <c r="A44" s="262" t="s">
        <v>168</v>
      </c>
      <c r="B44" s="263">
        <v>103081</v>
      </c>
      <c r="C44" s="263">
        <v>103643</v>
      </c>
      <c r="D44" s="263">
        <v>103795</v>
      </c>
      <c r="E44" s="263">
        <v>100574</v>
      </c>
      <c r="F44" s="263">
        <v>99299</v>
      </c>
      <c r="G44" s="263">
        <v>99367</v>
      </c>
      <c r="H44" s="263">
        <v>98267</v>
      </c>
      <c r="I44" s="263"/>
    </row>
    <row r="45" spans="1:9" ht="14.1" customHeight="1">
      <c r="A45" s="262" t="s">
        <v>169</v>
      </c>
      <c r="B45" s="263">
        <v>231912</v>
      </c>
      <c r="C45" s="263">
        <v>225856</v>
      </c>
      <c r="D45" s="263">
        <v>218122</v>
      </c>
      <c r="E45" s="263">
        <v>212004</v>
      </c>
      <c r="F45" s="263">
        <v>204277</v>
      </c>
      <c r="G45" s="263">
        <v>198985</v>
      </c>
      <c r="H45" s="263">
        <v>191749</v>
      </c>
      <c r="I45" s="263"/>
    </row>
    <row r="46" spans="1:9" ht="14.1" customHeight="1">
      <c r="A46" s="262" t="s">
        <v>96</v>
      </c>
      <c r="B46" s="263">
        <v>844401</v>
      </c>
      <c r="C46" s="263">
        <v>861794</v>
      </c>
      <c r="D46" s="263">
        <v>893564</v>
      </c>
      <c r="E46" s="263">
        <v>925684</v>
      </c>
      <c r="F46" s="263">
        <v>952585</v>
      </c>
      <c r="G46" s="263">
        <v>969573</v>
      </c>
      <c r="H46" s="263">
        <v>997857</v>
      </c>
      <c r="I46" s="263"/>
    </row>
    <row r="47" spans="1:9" ht="14.1" customHeight="1">
      <c r="A47" s="272" t="s">
        <v>91</v>
      </c>
      <c r="B47" s="263">
        <v>1179394</v>
      </c>
      <c r="C47" s="263">
        <v>1191293</v>
      </c>
      <c r="D47" s="263">
        <f>SUM(D44:D46)</f>
        <v>1215481</v>
      </c>
      <c r="E47" s="263">
        <f>SUM(E44:E46)</f>
        <v>1238262</v>
      </c>
      <c r="F47" s="263">
        <v>1256161</v>
      </c>
      <c r="G47" s="263">
        <v>1267925</v>
      </c>
      <c r="H47" s="263">
        <f>SUM(H44:H46)</f>
        <v>1287873</v>
      </c>
      <c r="I47" s="263"/>
    </row>
    <row r="48" spans="1:9" ht="14.1" customHeight="1">
      <c r="A48" s="148" t="s">
        <v>133</v>
      </c>
      <c r="B48" s="263">
        <v>3274</v>
      </c>
      <c r="C48" s="263">
        <v>3292</v>
      </c>
      <c r="D48" s="263">
        <v>3288</v>
      </c>
      <c r="E48" s="263">
        <v>3296</v>
      </c>
      <c r="F48" s="263">
        <v>3323.4950443212906</v>
      </c>
      <c r="G48" s="263">
        <v>3338</v>
      </c>
      <c r="H48" s="263">
        <v>3364</v>
      </c>
      <c r="I48" s="263"/>
    </row>
    <row r="49" spans="1:9" ht="14.1" customHeight="1">
      <c r="B49" s="260"/>
      <c r="C49" s="260"/>
      <c r="D49" s="260"/>
      <c r="E49" s="260"/>
      <c r="F49" s="260"/>
      <c r="G49" s="260"/>
      <c r="H49" s="260"/>
      <c r="I49" s="260"/>
    </row>
    <row r="50" spans="1:9" s="13" customFormat="1" ht="14.1" customHeight="1">
      <c r="A50" s="257" t="s">
        <v>162</v>
      </c>
      <c r="B50" s="261"/>
      <c r="C50" s="261"/>
      <c r="D50" s="261"/>
      <c r="E50" s="261"/>
      <c r="F50" s="261"/>
      <c r="G50" s="261"/>
      <c r="H50" s="261"/>
      <c r="I50" s="261"/>
    </row>
    <row r="51" spans="1:9" s="13" customFormat="1" ht="3" customHeight="1">
      <c r="A51" s="181"/>
      <c r="B51" s="261"/>
      <c r="C51" s="261"/>
      <c r="D51" s="261"/>
      <c r="E51" s="261"/>
      <c r="F51" s="261"/>
      <c r="G51" s="261"/>
      <c r="H51" s="261"/>
      <c r="I51" s="261"/>
    </row>
    <row r="52" spans="1:9" s="13" customFormat="1" ht="14.1" customHeight="1">
      <c r="A52" s="259" t="s">
        <v>92</v>
      </c>
      <c r="B52" s="281"/>
      <c r="C52" s="281"/>
      <c r="D52" s="281"/>
      <c r="E52" s="281"/>
      <c r="F52" s="281"/>
      <c r="G52" s="281"/>
      <c r="H52" s="281"/>
      <c r="I52" s="281"/>
    </row>
    <row r="53" spans="1:9" ht="14.1" customHeight="1">
      <c r="B53" s="260"/>
      <c r="C53" s="260"/>
      <c r="D53" s="260"/>
      <c r="E53" s="260"/>
      <c r="F53" s="260"/>
      <c r="G53" s="260"/>
      <c r="H53" s="260"/>
      <c r="I53" s="260"/>
    </row>
    <row r="54" spans="1:9" ht="14.1" customHeight="1">
      <c r="A54" s="148" t="s">
        <v>190</v>
      </c>
      <c r="B54" s="359">
        <v>1.048</v>
      </c>
      <c r="C54" s="359">
        <v>0.99</v>
      </c>
      <c r="D54" s="359">
        <v>1.0189999999999999</v>
      </c>
      <c r="E54" s="359">
        <v>1.046</v>
      </c>
      <c r="F54" s="260">
        <v>1.048</v>
      </c>
      <c r="G54" s="260">
        <v>1.052</v>
      </c>
      <c r="H54" s="260">
        <v>1.1359999999999999</v>
      </c>
      <c r="I54" s="260"/>
    </row>
    <row r="55" spans="1:9" ht="14.1" customHeight="1">
      <c r="A55" s="148" t="s">
        <v>259</v>
      </c>
      <c r="B55" s="359">
        <v>0.47499999999999998</v>
      </c>
      <c r="C55" s="359">
        <v>0.46400000000000002</v>
      </c>
      <c r="D55" s="359">
        <v>0.46600000000000003</v>
      </c>
      <c r="E55" s="359">
        <v>0.47799999999999998</v>
      </c>
      <c r="F55" s="260">
        <v>0.47899999999999998</v>
      </c>
      <c r="G55" s="260">
        <v>0.47699999999999998</v>
      </c>
      <c r="H55" s="260">
        <v>0.49199999999999999</v>
      </c>
      <c r="I55" s="260"/>
    </row>
    <row r="56" spans="1:9" ht="14.1" customHeight="1">
      <c r="A56" s="148" t="s">
        <v>174</v>
      </c>
      <c r="B56" s="263">
        <v>1195810</v>
      </c>
      <c r="C56" s="263">
        <v>1158806</v>
      </c>
      <c r="D56" s="263">
        <v>1152443</v>
      </c>
      <c r="E56" s="263">
        <v>1104714</v>
      </c>
      <c r="F56" s="263">
        <v>1089287</v>
      </c>
      <c r="G56" s="263">
        <v>1098751</v>
      </c>
      <c r="H56" s="263">
        <v>1211359</v>
      </c>
      <c r="I56" s="263"/>
    </row>
    <row r="57" spans="1:9" ht="14.1" customHeight="1">
      <c r="A57" s="266" t="s">
        <v>177</v>
      </c>
      <c r="B57" s="260">
        <v>0.41799999999999998</v>
      </c>
      <c r="C57" s="260">
        <v>0.433</v>
      </c>
      <c r="D57" s="260">
        <v>0.44</v>
      </c>
      <c r="E57" s="260">
        <v>0.46700000000000003</v>
      </c>
      <c r="F57" s="260">
        <v>0.47299999999999998</v>
      </c>
      <c r="G57" s="260" t="s">
        <v>255</v>
      </c>
      <c r="H57" s="260">
        <v>0.42899999999999999</v>
      </c>
      <c r="I57" s="260"/>
    </row>
    <row r="58" spans="1:9" ht="14.1" customHeight="1">
      <c r="A58" s="148" t="s">
        <v>97</v>
      </c>
      <c r="B58" s="275">
        <v>224</v>
      </c>
      <c r="C58" s="275">
        <v>249</v>
      </c>
      <c r="D58" s="275">
        <v>264</v>
      </c>
      <c r="E58" s="275">
        <v>284</v>
      </c>
      <c r="F58" s="275">
        <v>277</v>
      </c>
      <c r="G58" s="275">
        <v>294</v>
      </c>
      <c r="H58" s="275">
        <v>256</v>
      </c>
      <c r="I58" s="275"/>
    </row>
    <row r="59" spans="1:9" ht="14.1" customHeight="1">
      <c r="A59" s="148" t="s">
        <v>130</v>
      </c>
      <c r="B59" s="263">
        <v>1748.7945541929032</v>
      </c>
      <c r="C59" s="263">
        <v>1824.6799999999998</v>
      </c>
      <c r="D59" s="263">
        <v>1968</v>
      </c>
      <c r="E59" s="263">
        <v>2112</v>
      </c>
      <c r="F59" s="263">
        <v>2057</v>
      </c>
      <c r="G59" s="263">
        <v>2123</v>
      </c>
      <c r="H59" s="263">
        <v>2220</v>
      </c>
      <c r="I59" s="263"/>
    </row>
    <row r="60" spans="1:9" ht="14.1" customHeight="1">
      <c r="B60" s="260"/>
      <c r="C60" s="260"/>
      <c r="D60" s="260"/>
      <c r="E60" s="260"/>
      <c r="F60" s="260"/>
      <c r="G60" s="260"/>
      <c r="H60" s="260"/>
      <c r="I60" s="260"/>
    </row>
    <row r="61" spans="1:9" s="13" customFormat="1" ht="14.1" customHeight="1">
      <c r="A61" s="259" t="s">
        <v>86</v>
      </c>
      <c r="B61" s="281"/>
      <c r="C61" s="281"/>
      <c r="D61" s="281"/>
      <c r="E61" s="281"/>
      <c r="F61" s="281"/>
      <c r="G61" s="281"/>
      <c r="H61" s="281"/>
      <c r="I61" s="281"/>
    </row>
    <row r="62" spans="1:9" s="13" customFormat="1" ht="14.1" customHeight="1">
      <c r="A62" s="181"/>
      <c r="B62" s="260"/>
      <c r="C62" s="260"/>
      <c r="D62" s="260"/>
      <c r="E62" s="260"/>
      <c r="F62" s="260"/>
      <c r="G62" s="260"/>
      <c r="H62" s="260"/>
      <c r="I62" s="261"/>
    </row>
    <row r="63" spans="1:9" s="13" customFormat="1" ht="14.1" customHeight="1">
      <c r="A63" s="257" t="s">
        <v>87</v>
      </c>
      <c r="B63" s="261"/>
      <c r="C63" s="261"/>
      <c r="D63" s="261"/>
      <c r="E63" s="261"/>
      <c r="F63" s="261"/>
      <c r="G63" s="261"/>
      <c r="H63" s="261"/>
      <c r="I63" s="261"/>
    </row>
    <row r="64" spans="1:9" ht="14.1" customHeight="1">
      <c r="A64" s="148" t="s">
        <v>94</v>
      </c>
      <c r="B64" s="260">
        <v>0.108</v>
      </c>
      <c r="C64" s="260">
        <v>0.108</v>
      </c>
      <c r="D64" s="260">
        <v>0.109</v>
      </c>
      <c r="E64" s="260">
        <v>0.11</v>
      </c>
      <c r="F64" s="260">
        <v>0.111</v>
      </c>
      <c r="G64" s="260">
        <v>0.111</v>
      </c>
      <c r="H64" s="260">
        <v>0.112</v>
      </c>
      <c r="I64" s="260"/>
    </row>
    <row r="65" spans="1:9" ht="14.1" customHeight="1">
      <c r="A65" s="274" t="s">
        <v>191</v>
      </c>
      <c r="B65" s="265">
        <v>216157</v>
      </c>
      <c r="C65" s="265">
        <v>216023</v>
      </c>
      <c r="D65" s="265">
        <v>218257</v>
      </c>
      <c r="E65" s="265">
        <v>221017</v>
      </c>
      <c r="F65" s="265">
        <v>221958</v>
      </c>
      <c r="G65" s="265">
        <v>222700</v>
      </c>
      <c r="H65" s="265">
        <v>223648</v>
      </c>
      <c r="I65" s="265"/>
    </row>
    <row r="66" spans="1:9" ht="14.1" customHeight="1">
      <c r="A66" s="284" t="s">
        <v>122</v>
      </c>
      <c r="B66" s="265">
        <v>28071</v>
      </c>
      <c r="C66" s="265">
        <v>29364</v>
      </c>
      <c r="D66" s="265">
        <v>26983</v>
      </c>
      <c r="E66" s="265">
        <v>29394</v>
      </c>
      <c r="F66" s="265">
        <v>27663</v>
      </c>
      <c r="G66" s="265">
        <v>26044</v>
      </c>
      <c r="H66" s="265">
        <v>34208</v>
      </c>
      <c r="I66" s="265"/>
    </row>
    <row r="67" spans="1:9" ht="14.1" customHeight="1">
      <c r="A67" s="276"/>
      <c r="B67" s="260"/>
      <c r="C67" s="260"/>
      <c r="D67" s="260"/>
      <c r="E67" s="260"/>
      <c r="F67" s="260"/>
      <c r="G67" s="260"/>
      <c r="H67" s="260"/>
      <c r="I67" s="260"/>
    </row>
    <row r="68" spans="1:9" s="13" customFormat="1" ht="14.1" customHeight="1">
      <c r="A68" s="257" t="s">
        <v>95</v>
      </c>
      <c r="B68" s="261"/>
      <c r="C68" s="261"/>
      <c r="D68" s="261"/>
      <c r="E68" s="261"/>
      <c r="F68" s="261"/>
      <c r="G68" s="261"/>
      <c r="H68" s="261"/>
      <c r="I68" s="261"/>
    </row>
    <row r="69" spans="1:9" ht="14.1" customHeight="1">
      <c r="A69" s="262" t="s">
        <v>170</v>
      </c>
      <c r="B69" s="265">
        <v>189689</v>
      </c>
      <c r="C69" s="265">
        <v>191061</v>
      </c>
      <c r="D69" s="265">
        <v>194488</v>
      </c>
      <c r="E69" s="265">
        <v>198501</v>
      </c>
      <c r="F69" s="265">
        <v>200457</v>
      </c>
      <c r="G69" s="265">
        <v>201497</v>
      </c>
      <c r="H69" s="265">
        <v>202939</v>
      </c>
      <c r="I69" s="265"/>
    </row>
    <row r="70" spans="1:9" ht="14.1" customHeight="1">
      <c r="A70" s="262" t="s">
        <v>171</v>
      </c>
      <c r="B70" s="265">
        <v>15827</v>
      </c>
      <c r="C70" s="265">
        <v>15576</v>
      </c>
      <c r="D70" s="265">
        <v>15318</v>
      </c>
      <c r="E70" s="265">
        <v>15266</v>
      </c>
      <c r="F70" s="265">
        <v>15370</v>
      </c>
      <c r="G70" s="265">
        <v>15443</v>
      </c>
      <c r="H70" s="265">
        <v>15433</v>
      </c>
      <c r="I70" s="265"/>
    </row>
    <row r="71" spans="1:9" ht="14.1" customHeight="1">
      <c r="A71" s="148" t="s">
        <v>135</v>
      </c>
      <c r="B71" s="265">
        <v>205516</v>
      </c>
      <c r="C71" s="265">
        <v>206637</v>
      </c>
      <c r="D71" s="265">
        <v>209806</v>
      </c>
      <c r="E71" s="265">
        <v>213767</v>
      </c>
      <c r="F71" s="265">
        <v>215827</v>
      </c>
      <c r="G71" s="265">
        <v>216940</v>
      </c>
      <c r="H71" s="265">
        <v>218372</v>
      </c>
      <c r="I71" s="265"/>
    </row>
    <row r="72" spans="1:9" ht="14.1" customHeight="1">
      <c r="A72" s="277" t="s">
        <v>96</v>
      </c>
      <c r="B72" s="278">
        <v>137368</v>
      </c>
      <c r="C72" s="278">
        <v>138034</v>
      </c>
      <c r="D72" s="278">
        <v>140137</v>
      </c>
      <c r="E72" s="278">
        <v>142495</v>
      </c>
      <c r="F72" s="278">
        <v>143328</v>
      </c>
      <c r="G72" s="278">
        <v>144499</v>
      </c>
      <c r="H72" s="278">
        <v>144975</v>
      </c>
      <c r="I72" s="278"/>
    </row>
    <row r="73" spans="1:9" ht="14.1" customHeight="1">
      <c r="A73" s="279"/>
    </row>
    <row r="75" spans="1:9" ht="14.1" customHeight="1">
      <c r="A75" s="148" t="s">
        <v>187</v>
      </c>
    </row>
    <row r="76" spans="1:9" ht="14.1" customHeight="1">
      <c r="A76" s="148" t="s">
        <v>188</v>
      </c>
      <c r="C76" s="105"/>
      <c r="G76" s="105"/>
    </row>
    <row r="77" spans="1:9" ht="14.25">
      <c r="A77" s="148" t="s">
        <v>189</v>
      </c>
    </row>
    <row r="78" spans="1:9" ht="12.75">
      <c r="A78" s="222"/>
    </row>
    <row r="79" spans="1:9" ht="12.75">
      <c r="A79" s="356" t="s">
        <v>251</v>
      </c>
    </row>
    <row r="80" spans="1:9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spans="1:1" ht="12.75"/>
    <row r="98" spans="1:1" ht="14.25">
      <c r="A98" s="267"/>
    </row>
    <row r="99" spans="1:1" ht="14.25">
      <c r="A99" s="268"/>
    </row>
    <row r="100" spans="1:1" ht="14.25">
      <c r="A100" s="268"/>
    </row>
    <row r="101" spans="1:1" ht="12.75">
      <c r="A101" s="269"/>
    </row>
    <row r="102" spans="1:1" ht="12.75">
      <c r="A102" s="270"/>
    </row>
    <row r="103" spans="1:1" ht="12.75">
      <c r="A103" s="270"/>
    </row>
    <row r="104" spans="1:1" ht="12.75"/>
    <row r="105" spans="1:1" ht="12.75"/>
    <row r="106" spans="1:1" ht="12.75"/>
    <row r="107" spans="1:1" ht="12.75"/>
    <row r="108" spans="1:1" ht="12.75"/>
    <row r="109" spans="1:1" ht="12.75"/>
    <row r="110" spans="1:1" ht="12.75"/>
    <row r="111" spans="1:1" ht="12.75"/>
    <row r="112" spans="1:1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sqref="A1:XFD1048576"/>
    </sheetView>
  </sheetViews>
  <sheetFormatPr defaultColWidth="8.5703125" defaultRowHeight="12.75"/>
  <cols>
    <col min="1" max="16384" width="8.5703125" style="32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K14"/>
  <sheetViews>
    <sheetView workbookViewId="0">
      <selection activeCell="J4" sqref="J4:J8"/>
    </sheetView>
  </sheetViews>
  <sheetFormatPr defaultRowHeight="12.75"/>
  <cols>
    <col min="1" max="1" width="4.5703125" customWidth="1"/>
    <col min="3" max="3" width="15.5703125" customWidth="1"/>
    <col min="4" max="11" width="12.5703125" customWidth="1"/>
  </cols>
  <sheetData>
    <row r="1" spans="1:11">
      <c r="A1" s="44" t="s">
        <v>0</v>
      </c>
      <c r="B1" s="45"/>
      <c r="C1" s="46"/>
      <c r="D1" s="363">
        <v>2020</v>
      </c>
      <c r="E1" s="364"/>
      <c r="F1" s="364"/>
      <c r="G1" s="365"/>
      <c r="H1" s="363">
        <v>2021</v>
      </c>
      <c r="I1" s="364"/>
      <c r="J1" s="364"/>
      <c r="K1" s="365"/>
    </row>
    <row r="2" spans="1:11" ht="13.5" thickBot="1">
      <c r="A2" s="3"/>
      <c r="B2" s="47"/>
      <c r="C2" s="48"/>
      <c r="D2" s="366"/>
      <c r="E2" s="367"/>
      <c r="F2" s="367"/>
      <c r="G2" s="368"/>
      <c r="H2" s="366"/>
      <c r="I2" s="367"/>
      <c r="J2" s="367"/>
      <c r="K2" s="368"/>
    </row>
    <row r="3" spans="1:11">
      <c r="A3" s="3" t="s">
        <v>220</v>
      </c>
      <c r="B3" s="47"/>
      <c r="C3" s="47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>
      <c r="A4" s="326" t="s">
        <v>1</v>
      </c>
      <c r="B4" s="327"/>
      <c r="C4" s="320"/>
      <c r="D4" s="211">
        <v>46401</v>
      </c>
      <c r="E4" s="211">
        <v>56127</v>
      </c>
      <c r="F4" s="211">
        <v>60737</v>
      </c>
      <c r="G4" s="212">
        <v>62617</v>
      </c>
      <c r="H4" s="211">
        <v>50194</v>
      </c>
      <c r="I4" s="211">
        <v>59273</v>
      </c>
      <c r="J4" s="211">
        <v>66373</v>
      </c>
      <c r="K4" s="212"/>
    </row>
    <row r="5" spans="1:11" ht="6" customHeight="1">
      <c r="A5" s="321"/>
      <c r="B5" s="322"/>
      <c r="C5" s="323"/>
      <c r="D5" s="325"/>
      <c r="E5" s="325"/>
      <c r="F5" s="325"/>
      <c r="G5" s="328"/>
      <c r="H5" s="325"/>
      <c r="I5" s="325"/>
      <c r="J5" s="325"/>
      <c r="K5" s="328"/>
    </row>
    <row r="6" spans="1:11">
      <c r="A6" s="323"/>
      <c r="B6" s="319" t="s">
        <v>216</v>
      </c>
      <c r="C6" s="323"/>
      <c r="D6" s="325">
        <v>-4214</v>
      </c>
      <c r="E6" s="325">
        <v>-4612</v>
      </c>
      <c r="F6" s="325">
        <v>-4453</v>
      </c>
      <c r="G6" s="328">
        <v>-4571</v>
      </c>
      <c r="H6" s="325">
        <v>-4585</v>
      </c>
      <c r="I6" s="325">
        <v>-4641</v>
      </c>
      <c r="J6" s="325">
        <v>-4697</v>
      </c>
      <c r="K6" s="328"/>
    </row>
    <row r="7" spans="1:11">
      <c r="A7" s="323"/>
      <c r="B7" s="319" t="s">
        <v>217</v>
      </c>
      <c r="C7" s="323"/>
      <c r="D7" s="325">
        <v>-1334</v>
      </c>
      <c r="E7" s="325">
        <v>-1328</v>
      </c>
      <c r="F7" s="325">
        <v>-1335</v>
      </c>
      <c r="G7" s="328">
        <v>-1410</v>
      </c>
      <c r="H7" s="325">
        <v>-1458</v>
      </c>
      <c r="I7" s="325">
        <v>-1393</v>
      </c>
      <c r="J7" s="325">
        <v>-1384</v>
      </c>
      <c r="K7" s="328"/>
    </row>
    <row r="8" spans="1:11" ht="13.5" thickBot="1">
      <c r="A8" s="316" t="s">
        <v>164</v>
      </c>
      <c r="B8" s="316"/>
      <c r="C8" s="317"/>
      <c r="D8" s="318">
        <v>40853</v>
      </c>
      <c r="E8" s="318">
        <v>50187</v>
      </c>
      <c r="F8" s="318">
        <v>54949</v>
      </c>
      <c r="G8" s="318">
        <v>56636</v>
      </c>
      <c r="H8" s="318">
        <v>44151</v>
      </c>
      <c r="I8" s="318">
        <v>53239</v>
      </c>
      <c r="J8" s="318">
        <v>60292</v>
      </c>
      <c r="K8" s="318"/>
    </row>
    <row r="12" spans="1:11">
      <c r="A12" s="342"/>
    </row>
    <row r="13" spans="1:11">
      <c r="A13" s="342"/>
    </row>
    <row r="14" spans="1:11">
      <c r="A14" s="343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R646"/>
  <sheetViews>
    <sheetView topLeftCell="A4" workbookViewId="0">
      <selection activeCell="J25" sqref="J25"/>
    </sheetView>
  </sheetViews>
  <sheetFormatPr defaultRowHeight="12.75"/>
  <cols>
    <col min="1" max="2" width="12.5703125" customWidth="1"/>
    <col min="3" max="3" width="23.140625" customWidth="1"/>
    <col min="4" max="7" width="12.5703125" customWidth="1"/>
    <col min="8" max="11" width="12.5703125" style="324" customWidth="1"/>
    <col min="12" max="12" width="4.5703125" style="324" customWidth="1"/>
    <col min="13" max="70" width="8.5703125" style="324"/>
  </cols>
  <sheetData>
    <row r="1" spans="1:11">
      <c r="A1" s="44" t="s">
        <v>2</v>
      </c>
      <c r="B1" s="45"/>
      <c r="C1" s="46"/>
      <c r="D1" s="363">
        <v>2020</v>
      </c>
      <c r="E1" s="364"/>
      <c r="F1" s="364"/>
      <c r="G1" s="365"/>
      <c r="H1" s="363">
        <v>2021</v>
      </c>
      <c r="I1" s="364"/>
      <c r="J1" s="364"/>
      <c r="K1" s="365"/>
    </row>
    <row r="2" spans="1:11" ht="13.5" thickBot="1">
      <c r="A2" s="3"/>
      <c r="B2" s="47"/>
      <c r="C2" s="48"/>
      <c r="D2" s="366"/>
      <c r="E2" s="367"/>
      <c r="F2" s="367"/>
      <c r="G2" s="368"/>
      <c r="H2" s="366"/>
      <c r="I2" s="367"/>
      <c r="J2" s="367"/>
      <c r="K2" s="368"/>
    </row>
    <row r="3" spans="1:11">
      <c r="A3" s="3" t="s">
        <v>220</v>
      </c>
      <c r="B3" s="47"/>
      <c r="C3" s="47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>
      <c r="A4" s="337" t="s">
        <v>219</v>
      </c>
      <c r="B4" s="324"/>
      <c r="C4" s="324"/>
      <c r="D4" s="324"/>
      <c r="E4" s="324"/>
      <c r="F4" s="324"/>
      <c r="G4" s="324"/>
    </row>
    <row r="5" spans="1:11">
      <c r="A5" s="327" t="s">
        <v>221</v>
      </c>
      <c r="B5" s="327"/>
      <c r="C5" s="320"/>
      <c r="D5" s="211">
        <v>25773</v>
      </c>
      <c r="E5" s="211">
        <v>81449</v>
      </c>
      <c r="F5" s="211">
        <v>24736</v>
      </c>
      <c r="G5" s="212">
        <v>21155</v>
      </c>
      <c r="H5" s="211">
        <v>35784</v>
      </c>
      <c r="I5" s="211">
        <v>19656</v>
      </c>
      <c r="J5" s="211">
        <v>23589</v>
      </c>
      <c r="K5" s="212"/>
    </row>
    <row r="6" spans="1:11">
      <c r="A6" s="319" t="s">
        <v>222</v>
      </c>
      <c r="B6" s="322"/>
      <c r="C6" s="323"/>
      <c r="D6" s="325"/>
      <c r="E6" s="325">
        <v>54240</v>
      </c>
      <c r="F6" s="325"/>
      <c r="G6" s="328"/>
      <c r="H6" s="325"/>
      <c r="I6" s="325"/>
      <c r="J6" s="325"/>
      <c r="K6" s="328"/>
    </row>
    <row r="7" spans="1:11">
      <c r="A7" s="319" t="s">
        <v>223</v>
      </c>
      <c r="B7" s="319"/>
      <c r="C7" s="323"/>
      <c r="D7" s="325">
        <v>25773</v>
      </c>
      <c r="E7" s="325">
        <v>27209</v>
      </c>
      <c r="F7" s="325">
        <v>24736</v>
      </c>
      <c r="G7" s="328">
        <v>21155</v>
      </c>
      <c r="H7" s="325">
        <v>35784</v>
      </c>
      <c r="I7" s="325">
        <v>19656</v>
      </c>
      <c r="J7" s="325">
        <v>23589</v>
      </c>
      <c r="K7" s="328"/>
    </row>
    <row r="8" spans="1:11">
      <c r="A8" s="319" t="s">
        <v>224</v>
      </c>
      <c r="B8" s="319"/>
      <c r="C8" s="323"/>
      <c r="D8" s="325">
        <v>-4346</v>
      </c>
      <c r="E8" s="325">
        <v>-103</v>
      </c>
      <c r="F8" s="325">
        <v>1720</v>
      </c>
      <c r="G8" s="328">
        <v>9905</v>
      </c>
      <c r="H8" s="325">
        <v>-15731</v>
      </c>
      <c r="I8" s="325">
        <v>3507</v>
      </c>
      <c r="J8" s="325">
        <v>4609</v>
      </c>
      <c r="K8" s="328"/>
    </row>
    <row r="9" spans="1:11" ht="13.5" thickBot="1">
      <c r="A9" s="316" t="s">
        <v>227</v>
      </c>
      <c r="B9" s="316"/>
      <c r="C9" s="317"/>
      <c r="D9" s="318">
        <v>21427</v>
      </c>
      <c r="E9" s="318">
        <v>27106</v>
      </c>
      <c r="F9" s="318">
        <v>26456</v>
      </c>
      <c r="G9" s="318">
        <v>31060</v>
      </c>
      <c r="H9" s="318">
        <v>20053</v>
      </c>
      <c r="I9" s="318">
        <v>23163</v>
      </c>
      <c r="J9" s="318">
        <v>28198</v>
      </c>
      <c r="K9" s="318"/>
    </row>
    <row r="10" spans="1:11">
      <c r="A10" s="319" t="s">
        <v>225</v>
      </c>
      <c r="B10" s="324"/>
      <c r="C10" s="324"/>
      <c r="D10" s="325">
        <v>2148</v>
      </c>
      <c r="E10" s="325">
        <v>4377</v>
      </c>
      <c r="F10" s="325">
        <v>5765</v>
      </c>
      <c r="G10" s="328">
        <v>24640</v>
      </c>
      <c r="H10" s="325">
        <v>2984</v>
      </c>
      <c r="I10" s="325">
        <v>3316</v>
      </c>
      <c r="J10" s="325">
        <v>8134</v>
      </c>
      <c r="K10" s="328"/>
    </row>
    <row r="11" spans="1:11">
      <c r="A11" s="319" t="s">
        <v>226</v>
      </c>
      <c r="B11" s="324"/>
      <c r="C11" s="324"/>
      <c r="D11" s="325"/>
      <c r="E11" s="325">
        <v>91582</v>
      </c>
      <c r="F11" s="325"/>
      <c r="G11" s="328"/>
      <c r="H11" s="325">
        <v>83075</v>
      </c>
      <c r="I11" s="325"/>
      <c r="J11" s="325"/>
      <c r="K11" s="328"/>
    </row>
    <row r="12" spans="1:11" ht="13.5" thickBot="1">
      <c r="A12" s="316" t="s">
        <v>214</v>
      </c>
      <c r="B12" s="316"/>
      <c r="C12" s="317"/>
      <c r="D12" s="318">
        <v>23575</v>
      </c>
      <c r="E12" s="318">
        <v>123065</v>
      </c>
      <c r="F12" s="318">
        <v>32221</v>
      </c>
      <c r="G12" s="318">
        <v>55700</v>
      </c>
      <c r="H12" s="318">
        <v>106112</v>
      </c>
      <c r="I12" s="318">
        <v>26479</v>
      </c>
      <c r="J12" s="318">
        <v>36332</v>
      </c>
      <c r="K12" s="318"/>
    </row>
    <row r="13" spans="1:11" s="324" customFormat="1">
      <c r="A13" s="338"/>
      <c r="B13" s="338"/>
      <c r="C13" s="339"/>
      <c r="D13" s="340"/>
      <c r="E13" s="340"/>
      <c r="F13" s="340"/>
      <c r="G13" s="340"/>
      <c r="H13" s="340"/>
      <c r="I13" s="340"/>
      <c r="J13" s="340"/>
      <c r="K13" s="340"/>
    </row>
    <row r="14" spans="1:11" s="324" customFormat="1"/>
    <row r="15" spans="1:11" s="324" customFormat="1">
      <c r="A15" s="337" t="s">
        <v>215</v>
      </c>
    </row>
    <row r="16" spans="1:11" ht="13.5" thickBot="1">
      <c r="A16" s="316" t="s">
        <v>227</v>
      </c>
      <c r="B16" s="316"/>
      <c r="C16" s="317"/>
      <c r="D16" s="318">
        <f>D19-D18-D17</f>
        <v>17938</v>
      </c>
      <c r="E16" s="318">
        <f t="shared" ref="E16:H16" si="0">E19-E18-E17</f>
        <v>23116</v>
      </c>
      <c r="F16" s="318">
        <f t="shared" si="0"/>
        <v>24485</v>
      </c>
      <c r="G16" s="318">
        <f t="shared" si="0"/>
        <v>28186</v>
      </c>
      <c r="H16" s="318">
        <f t="shared" si="0"/>
        <v>18455</v>
      </c>
      <c r="I16" s="318">
        <v>20553</v>
      </c>
      <c r="J16" s="318">
        <v>22794</v>
      </c>
      <c r="K16" s="318"/>
    </row>
    <row r="17" spans="1:11">
      <c r="A17" s="319" t="s">
        <v>225</v>
      </c>
      <c r="B17" s="324"/>
      <c r="C17" s="324"/>
      <c r="D17" s="325">
        <v>2012</v>
      </c>
      <c r="E17" s="325">
        <v>4247</v>
      </c>
      <c r="F17" s="325">
        <v>5531</v>
      </c>
      <c r="G17" s="328">
        <v>24379</v>
      </c>
      <c r="H17" s="325">
        <v>2846</v>
      </c>
      <c r="I17" s="325">
        <v>3110</v>
      </c>
      <c r="J17" s="325">
        <v>7988</v>
      </c>
      <c r="K17" s="328"/>
    </row>
    <row r="18" spans="1:11">
      <c r="A18" s="319" t="s">
        <v>226</v>
      </c>
      <c r="B18" s="324"/>
      <c r="C18" s="324"/>
      <c r="D18" s="325"/>
      <c r="E18" s="325">
        <v>91582</v>
      </c>
      <c r="F18" s="325"/>
      <c r="G18" s="328"/>
      <c r="H18" s="325">
        <v>83075</v>
      </c>
      <c r="I18" s="325"/>
      <c r="J18" s="325" t="s">
        <v>260</v>
      </c>
      <c r="K18" s="328"/>
    </row>
    <row r="19" spans="1:11" ht="13.5" thickBot="1">
      <c r="A19" s="316" t="s">
        <v>214</v>
      </c>
      <c r="B19" s="316"/>
      <c r="C19" s="317"/>
      <c r="D19" s="318">
        <v>19950</v>
      </c>
      <c r="E19" s="318">
        <v>118945</v>
      </c>
      <c r="F19" s="318">
        <v>30016</v>
      </c>
      <c r="G19" s="318">
        <v>52565</v>
      </c>
      <c r="H19" s="318">
        <v>104376</v>
      </c>
      <c r="I19" s="318">
        <v>23663</v>
      </c>
      <c r="J19" s="318">
        <v>30782</v>
      </c>
      <c r="K19" s="318"/>
    </row>
    <row r="20" spans="1:11" s="324" customFormat="1"/>
    <row r="21" spans="1:11" s="324" customFormat="1"/>
    <row r="22" spans="1:11" s="324" customFormat="1">
      <c r="A22" s="337" t="s">
        <v>218</v>
      </c>
    </row>
    <row r="23" spans="1:11" ht="13.5" thickBot="1">
      <c r="A23" s="316" t="s">
        <v>227</v>
      </c>
      <c r="B23" s="316"/>
      <c r="C23" s="317"/>
      <c r="D23" s="318">
        <f>D26-D25-D24</f>
        <v>3489</v>
      </c>
      <c r="E23" s="318">
        <f t="shared" ref="E23:H23" si="1">E26-E25-E24</f>
        <v>3990</v>
      </c>
      <c r="F23" s="318">
        <f t="shared" si="1"/>
        <v>1971</v>
      </c>
      <c r="G23" s="318">
        <f t="shared" si="1"/>
        <v>2874</v>
      </c>
      <c r="H23" s="318">
        <f t="shared" si="1"/>
        <v>1598</v>
      </c>
      <c r="I23" s="318">
        <v>2610</v>
      </c>
      <c r="J23" s="318">
        <v>5404</v>
      </c>
      <c r="K23" s="318"/>
    </row>
    <row r="24" spans="1:11">
      <c r="A24" s="319" t="s">
        <v>225</v>
      </c>
      <c r="B24" s="324"/>
      <c r="C24" s="324"/>
      <c r="D24" s="325">
        <v>136</v>
      </c>
      <c r="E24" s="325">
        <v>130</v>
      </c>
      <c r="F24" s="325">
        <v>225</v>
      </c>
      <c r="G24" s="328">
        <v>261</v>
      </c>
      <c r="H24" s="325">
        <v>135</v>
      </c>
      <c r="I24" s="325">
        <v>206</v>
      </c>
      <c r="J24" s="325">
        <v>146</v>
      </c>
      <c r="K24" s="328"/>
    </row>
    <row r="25" spans="1:11">
      <c r="A25" s="319" t="s">
        <v>226</v>
      </c>
      <c r="B25" s="324"/>
      <c r="C25" s="324"/>
      <c r="D25" s="325"/>
      <c r="E25" s="325"/>
      <c r="F25" s="325"/>
      <c r="G25" s="328"/>
      <c r="H25" s="325"/>
      <c r="I25" s="325"/>
      <c r="J25" s="325" t="s">
        <v>260</v>
      </c>
      <c r="K25" s="328"/>
    </row>
    <row r="26" spans="1:11" ht="13.5" thickBot="1">
      <c r="A26" s="316" t="s">
        <v>214</v>
      </c>
      <c r="B26" s="316"/>
      <c r="C26" s="317"/>
      <c r="D26" s="318">
        <v>3625</v>
      </c>
      <c r="E26" s="318">
        <v>4120</v>
      </c>
      <c r="F26" s="318">
        <v>2196</v>
      </c>
      <c r="G26" s="318">
        <v>3135</v>
      </c>
      <c r="H26" s="318">
        <v>1733</v>
      </c>
      <c r="I26" s="318">
        <v>2816</v>
      </c>
      <c r="J26" s="318">
        <v>5550</v>
      </c>
      <c r="K26" s="318"/>
    </row>
    <row r="27" spans="1:11" s="324" customFormat="1"/>
    <row r="28" spans="1:11" s="324" customFormat="1"/>
    <row r="29" spans="1:11" s="324" customFormat="1"/>
    <row r="30" spans="1:11" s="324" customFormat="1"/>
    <row r="31" spans="1:11" s="324" customFormat="1"/>
    <row r="32" spans="1:11" s="324" customFormat="1"/>
    <row r="33" s="324" customFormat="1"/>
    <row r="34" s="324" customFormat="1"/>
    <row r="35" s="324" customFormat="1"/>
    <row r="36" s="324" customFormat="1"/>
    <row r="37" s="324" customFormat="1"/>
    <row r="38" s="324" customFormat="1"/>
    <row r="39" s="324" customFormat="1"/>
    <row r="40" s="324" customFormat="1"/>
    <row r="41" s="324" customFormat="1"/>
    <row r="42" s="324" customFormat="1"/>
    <row r="43" s="324" customFormat="1"/>
    <row r="44" s="324" customFormat="1"/>
    <row r="45" s="324" customFormat="1"/>
    <row r="46" s="324" customFormat="1"/>
    <row r="47" s="324" customFormat="1"/>
    <row r="48" s="324" customFormat="1"/>
    <row r="49" s="324" customFormat="1"/>
    <row r="50" s="324" customFormat="1"/>
    <row r="51" s="324" customFormat="1"/>
    <row r="52" s="324" customFormat="1"/>
    <row r="53" s="324" customFormat="1"/>
    <row r="54" s="324" customFormat="1"/>
    <row r="55" s="324" customFormat="1"/>
    <row r="56" s="324" customFormat="1"/>
    <row r="57" s="324" customFormat="1"/>
    <row r="58" s="324" customFormat="1"/>
    <row r="59" s="324" customFormat="1"/>
    <row r="60" s="324" customFormat="1"/>
    <row r="61" s="324" customFormat="1"/>
    <row r="62" s="324" customFormat="1"/>
    <row r="63" s="324" customFormat="1"/>
    <row r="64" s="324" customFormat="1"/>
    <row r="65" s="324" customFormat="1"/>
    <row r="66" s="324" customFormat="1"/>
    <row r="67" s="324" customFormat="1"/>
    <row r="68" s="324" customFormat="1"/>
    <row r="69" s="324" customFormat="1"/>
    <row r="70" s="324" customFormat="1"/>
    <row r="71" s="324" customFormat="1"/>
    <row r="72" s="324" customFormat="1"/>
    <row r="73" s="324" customFormat="1"/>
    <row r="74" s="324" customFormat="1"/>
    <row r="75" s="324" customFormat="1"/>
    <row r="76" s="324" customFormat="1"/>
    <row r="77" s="324" customFormat="1"/>
    <row r="78" s="324" customFormat="1"/>
    <row r="79" s="324" customFormat="1"/>
    <row r="80" s="324" customFormat="1"/>
    <row r="81" s="324" customFormat="1"/>
    <row r="82" s="324" customFormat="1"/>
    <row r="83" s="324" customFormat="1"/>
    <row r="84" s="324" customFormat="1"/>
    <row r="85" s="324" customFormat="1"/>
    <row r="86" s="324" customFormat="1"/>
    <row r="87" s="324" customFormat="1"/>
    <row r="88" s="324" customFormat="1"/>
    <row r="89" s="324" customFormat="1"/>
    <row r="90" s="324" customFormat="1"/>
    <row r="91" s="324" customFormat="1"/>
    <row r="92" s="324" customFormat="1"/>
    <row r="93" s="324" customFormat="1"/>
    <row r="94" s="324" customFormat="1"/>
    <row r="95" s="324" customFormat="1"/>
    <row r="96" s="324" customFormat="1"/>
    <row r="97" s="324" customFormat="1"/>
    <row r="98" s="324" customFormat="1"/>
    <row r="99" s="324" customFormat="1"/>
    <row r="100" s="324" customFormat="1"/>
    <row r="101" s="324" customFormat="1"/>
    <row r="102" s="324" customFormat="1"/>
    <row r="103" s="324" customFormat="1"/>
    <row r="104" s="324" customFormat="1"/>
    <row r="105" s="324" customFormat="1"/>
    <row r="106" s="324" customFormat="1"/>
    <row r="107" s="324" customFormat="1"/>
    <row r="108" s="324" customFormat="1"/>
    <row r="109" s="324" customFormat="1"/>
    <row r="110" s="324" customFormat="1"/>
    <row r="111" s="324" customFormat="1"/>
    <row r="112" s="324" customFormat="1"/>
    <row r="113" s="324" customFormat="1"/>
    <row r="114" s="324" customFormat="1"/>
    <row r="115" s="324" customFormat="1"/>
    <row r="116" s="324" customFormat="1"/>
    <row r="117" s="324" customFormat="1"/>
    <row r="118" s="324" customFormat="1"/>
    <row r="119" s="324" customFormat="1"/>
    <row r="120" s="324" customFormat="1"/>
    <row r="121" s="324" customFormat="1"/>
    <row r="122" s="324" customFormat="1"/>
    <row r="123" s="324" customFormat="1"/>
    <row r="124" s="324" customFormat="1"/>
    <row r="125" s="324" customFormat="1"/>
    <row r="126" s="324" customFormat="1"/>
    <row r="127" s="324" customFormat="1"/>
    <row r="128" s="324" customFormat="1"/>
    <row r="129" s="324" customFormat="1"/>
    <row r="130" s="324" customFormat="1"/>
    <row r="131" s="324" customFormat="1"/>
    <row r="132" s="324" customFormat="1"/>
    <row r="133" s="324" customFormat="1"/>
    <row r="134" s="324" customFormat="1"/>
    <row r="135" s="324" customFormat="1"/>
    <row r="136" s="324" customFormat="1"/>
    <row r="137" s="324" customFormat="1"/>
    <row r="138" s="324" customFormat="1"/>
    <row r="139" s="324" customFormat="1"/>
    <row r="140" s="324" customFormat="1"/>
    <row r="141" s="324" customFormat="1"/>
    <row r="142" s="324" customFormat="1"/>
    <row r="143" s="324" customFormat="1"/>
    <row r="144" s="324" customFormat="1"/>
    <row r="145" s="324" customFormat="1"/>
    <row r="146" s="324" customFormat="1"/>
    <row r="147" s="324" customFormat="1"/>
    <row r="148" s="324" customFormat="1"/>
    <row r="149" s="324" customFormat="1"/>
    <row r="150" s="324" customFormat="1"/>
    <row r="151" s="324" customFormat="1"/>
    <row r="152" s="324" customFormat="1"/>
    <row r="153" s="324" customFormat="1"/>
    <row r="154" s="324" customFormat="1"/>
    <row r="155" s="324" customFormat="1"/>
    <row r="156" s="324" customFormat="1"/>
    <row r="157" s="324" customFormat="1"/>
    <row r="158" s="324" customFormat="1"/>
    <row r="159" s="324" customFormat="1"/>
    <row r="160" s="324" customFormat="1"/>
    <row r="161" s="324" customFormat="1"/>
    <row r="162" s="324" customFormat="1"/>
    <row r="163" s="324" customFormat="1"/>
    <row r="164" s="324" customFormat="1"/>
    <row r="165" s="324" customFormat="1"/>
    <row r="166" s="324" customFormat="1"/>
    <row r="167" s="324" customFormat="1"/>
    <row r="168" s="324" customFormat="1"/>
    <row r="169" s="324" customFormat="1"/>
    <row r="170" s="324" customFormat="1"/>
    <row r="171" s="324" customFormat="1"/>
    <row r="172" s="324" customFormat="1"/>
    <row r="173" s="324" customFormat="1"/>
    <row r="174" s="324" customFormat="1"/>
    <row r="175" s="324" customFormat="1"/>
    <row r="176" s="324" customFormat="1"/>
    <row r="177" s="324" customFormat="1"/>
    <row r="178" s="324" customFormat="1"/>
    <row r="179" s="324" customFormat="1"/>
    <row r="180" s="324" customFormat="1"/>
    <row r="181" s="324" customFormat="1"/>
    <row r="182" s="324" customFormat="1"/>
    <row r="183" s="324" customFormat="1"/>
    <row r="184" s="324" customFormat="1"/>
    <row r="185" s="324" customFormat="1"/>
    <row r="186" s="324" customFormat="1"/>
    <row r="187" s="324" customFormat="1"/>
    <row r="188" s="324" customFormat="1"/>
    <row r="189" s="324" customFormat="1"/>
    <row r="190" s="324" customFormat="1"/>
    <row r="191" s="324" customFormat="1"/>
    <row r="192" s="324" customFormat="1"/>
    <row r="193" s="324" customFormat="1"/>
    <row r="194" s="324" customFormat="1"/>
    <row r="195" s="324" customFormat="1"/>
    <row r="196" s="324" customFormat="1"/>
    <row r="197" s="324" customFormat="1"/>
    <row r="198" s="324" customFormat="1"/>
    <row r="199" s="324" customFormat="1"/>
    <row r="200" s="324" customFormat="1"/>
    <row r="201" s="324" customFormat="1"/>
    <row r="202" s="324" customFormat="1"/>
    <row r="203" s="324" customFormat="1"/>
    <row r="204" s="324" customFormat="1"/>
    <row r="205" s="324" customFormat="1"/>
    <row r="206" s="324" customFormat="1"/>
    <row r="207" s="324" customFormat="1"/>
    <row r="208" s="324" customFormat="1"/>
    <row r="209" s="324" customFormat="1"/>
    <row r="210" s="324" customFormat="1"/>
    <row r="211" s="324" customFormat="1"/>
    <row r="212" s="324" customFormat="1"/>
    <row r="213" s="324" customFormat="1"/>
    <row r="214" s="324" customFormat="1"/>
    <row r="215" s="324" customFormat="1"/>
    <row r="216" s="324" customFormat="1"/>
    <row r="217" s="324" customFormat="1"/>
    <row r="218" s="324" customFormat="1"/>
    <row r="219" s="324" customFormat="1"/>
    <row r="220" s="324" customFormat="1"/>
    <row r="221" s="324" customFormat="1"/>
    <row r="222" s="324" customFormat="1"/>
    <row r="223" s="324" customFormat="1"/>
    <row r="224" s="324" customFormat="1"/>
    <row r="225" s="324" customFormat="1"/>
    <row r="226" s="324" customFormat="1"/>
    <row r="227" s="324" customFormat="1"/>
    <row r="228" s="324" customFormat="1"/>
    <row r="229" s="324" customFormat="1"/>
    <row r="230" s="324" customFormat="1"/>
    <row r="231" s="324" customFormat="1"/>
    <row r="232" s="324" customFormat="1"/>
    <row r="233" s="324" customFormat="1"/>
    <row r="234" s="324" customFormat="1"/>
    <row r="235" s="324" customFormat="1"/>
    <row r="236" s="324" customFormat="1"/>
    <row r="237" s="324" customFormat="1"/>
    <row r="238" s="324" customFormat="1"/>
    <row r="239" s="324" customFormat="1"/>
    <row r="240" s="324" customFormat="1"/>
    <row r="241" s="324" customFormat="1"/>
    <row r="242" s="324" customFormat="1"/>
    <row r="243" s="324" customFormat="1"/>
    <row r="244" s="324" customFormat="1"/>
    <row r="245" s="324" customFormat="1"/>
    <row r="246" s="324" customFormat="1"/>
    <row r="247" s="324" customFormat="1"/>
    <row r="248" s="324" customFormat="1"/>
    <row r="249" s="324" customFormat="1"/>
    <row r="250" s="324" customFormat="1"/>
    <row r="251" s="324" customFormat="1"/>
    <row r="252" s="324" customFormat="1"/>
    <row r="253" s="324" customFormat="1"/>
    <row r="254" s="324" customFormat="1"/>
    <row r="255" s="324" customFormat="1"/>
    <row r="256" s="324" customFormat="1"/>
    <row r="257" s="324" customFormat="1"/>
    <row r="258" s="324" customFormat="1"/>
    <row r="259" s="324" customFormat="1"/>
    <row r="260" s="324" customFormat="1"/>
    <row r="261" s="324" customFormat="1"/>
    <row r="262" s="324" customFormat="1"/>
    <row r="263" s="324" customFormat="1"/>
    <row r="264" s="324" customFormat="1"/>
    <row r="265" s="324" customFormat="1"/>
    <row r="266" s="324" customFormat="1"/>
    <row r="267" s="324" customFormat="1"/>
    <row r="268" s="324" customFormat="1"/>
    <row r="269" s="324" customFormat="1"/>
    <row r="270" s="324" customFormat="1"/>
    <row r="271" s="324" customFormat="1"/>
    <row r="272" s="324" customFormat="1"/>
    <row r="273" s="324" customFormat="1"/>
    <row r="274" s="324" customFormat="1"/>
    <row r="275" s="324" customFormat="1"/>
    <row r="276" s="324" customFormat="1"/>
    <row r="277" s="324" customFormat="1"/>
    <row r="278" s="324" customFormat="1"/>
    <row r="279" s="324" customFormat="1"/>
    <row r="280" s="324" customFormat="1"/>
    <row r="281" s="324" customFormat="1"/>
    <row r="282" s="324" customFormat="1"/>
    <row r="283" s="324" customFormat="1"/>
    <row r="284" s="324" customFormat="1"/>
    <row r="285" s="324" customFormat="1"/>
    <row r="286" s="324" customFormat="1"/>
    <row r="287" s="324" customFormat="1"/>
    <row r="288" s="324" customFormat="1"/>
    <row r="289" s="324" customFormat="1"/>
    <row r="290" s="324" customFormat="1"/>
    <row r="291" s="324" customFormat="1"/>
    <row r="292" s="324" customFormat="1"/>
    <row r="293" s="324" customFormat="1"/>
    <row r="294" s="324" customFormat="1"/>
    <row r="295" s="324" customFormat="1"/>
    <row r="296" s="324" customFormat="1"/>
    <row r="297" s="324" customFormat="1"/>
    <row r="298" s="324" customFormat="1"/>
    <row r="299" s="324" customFormat="1"/>
    <row r="300" s="324" customFormat="1"/>
    <row r="301" s="324" customFormat="1"/>
    <row r="302" s="324" customFormat="1"/>
    <row r="303" s="324" customFormat="1"/>
    <row r="304" s="324" customFormat="1"/>
    <row r="305" s="324" customFormat="1"/>
    <row r="306" s="324" customFormat="1"/>
    <row r="307" s="324" customFormat="1"/>
    <row r="308" s="324" customFormat="1"/>
    <row r="309" s="324" customFormat="1"/>
    <row r="310" s="324" customFormat="1"/>
    <row r="311" s="324" customFormat="1"/>
    <row r="312" s="324" customFormat="1"/>
    <row r="313" s="324" customFormat="1"/>
    <row r="314" s="324" customFormat="1"/>
    <row r="315" s="324" customFormat="1"/>
    <row r="316" s="324" customFormat="1"/>
    <row r="317" s="324" customFormat="1"/>
    <row r="318" s="324" customFormat="1"/>
    <row r="319" s="324" customFormat="1"/>
    <row r="320" s="324" customFormat="1"/>
    <row r="321" s="324" customFormat="1"/>
    <row r="322" s="324" customFormat="1"/>
    <row r="323" s="324" customFormat="1"/>
    <row r="324" s="324" customFormat="1"/>
    <row r="325" s="324" customFormat="1"/>
    <row r="326" s="324" customFormat="1"/>
    <row r="327" s="324" customFormat="1"/>
    <row r="328" s="324" customFormat="1"/>
    <row r="329" s="324" customFormat="1"/>
    <row r="330" s="324" customFormat="1"/>
    <row r="331" s="324" customFormat="1"/>
    <row r="332" s="324" customFormat="1"/>
    <row r="333" s="324" customFormat="1"/>
    <row r="334" s="324" customFormat="1"/>
    <row r="335" s="324" customFormat="1"/>
    <row r="336" s="324" customFormat="1"/>
    <row r="337" s="324" customFormat="1"/>
    <row r="338" s="324" customFormat="1"/>
    <row r="339" s="324" customFormat="1"/>
    <row r="340" s="324" customFormat="1"/>
    <row r="341" s="324" customFormat="1"/>
    <row r="342" s="324" customFormat="1"/>
    <row r="343" s="324" customFormat="1"/>
    <row r="344" s="324" customFormat="1"/>
    <row r="345" s="324" customFormat="1"/>
    <row r="346" s="324" customFormat="1"/>
    <row r="347" s="324" customFormat="1"/>
    <row r="348" s="324" customFormat="1"/>
    <row r="349" s="324" customFormat="1"/>
    <row r="350" s="324" customFormat="1"/>
    <row r="351" s="324" customFormat="1"/>
    <row r="352" s="324" customFormat="1"/>
    <row r="353" s="324" customFormat="1"/>
    <row r="354" s="324" customFormat="1"/>
    <row r="355" s="324" customFormat="1"/>
    <row r="356" s="324" customFormat="1"/>
    <row r="357" s="324" customFormat="1"/>
    <row r="358" s="324" customFormat="1"/>
    <row r="359" s="324" customFormat="1"/>
    <row r="360" s="324" customFormat="1"/>
    <row r="361" s="324" customFormat="1"/>
    <row r="362" s="324" customFormat="1"/>
    <row r="363" s="324" customFormat="1"/>
    <row r="364" s="324" customFormat="1"/>
    <row r="365" s="324" customFormat="1"/>
    <row r="366" s="324" customFormat="1"/>
    <row r="367" s="324" customFormat="1"/>
    <row r="368" s="324" customFormat="1"/>
    <row r="369" s="324" customFormat="1"/>
    <row r="370" s="324" customFormat="1"/>
    <row r="371" s="324" customFormat="1"/>
    <row r="372" s="324" customFormat="1"/>
    <row r="373" s="324" customFormat="1"/>
    <row r="374" s="324" customFormat="1"/>
    <row r="375" s="324" customFormat="1"/>
    <row r="376" s="324" customFormat="1"/>
    <row r="377" s="324" customFormat="1"/>
    <row r="378" s="324" customFormat="1"/>
    <row r="379" s="324" customFormat="1"/>
    <row r="380" s="324" customFormat="1"/>
    <row r="381" s="324" customFormat="1"/>
    <row r="382" s="324" customFormat="1"/>
    <row r="383" s="324" customFormat="1"/>
    <row r="384" s="324" customFormat="1"/>
    <row r="385" s="324" customFormat="1"/>
    <row r="386" s="324" customFormat="1"/>
    <row r="387" s="324" customFormat="1"/>
    <row r="388" s="324" customFormat="1"/>
    <row r="389" s="324" customFormat="1"/>
    <row r="390" s="324" customFormat="1"/>
    <row r="391" s="324" customFormat="1"/>
    <row r="392" s="324" customFormat="1"/>
    <row r="393" s="324" customFormat="1"/>
    <row r="394" s="324" customFormat="1"/>
    <row r="395" s="324" customFormat="1"/>
    <row r="396" s="324" customFormat="1"/>
    <row r="397" s="324" customFormat="1"/>
    <row r="398" s="324" customFormat="1"/>
    <row r="399" s="324" customFormat="1"/>
    <row r="400" s="324" customFormat="1"/>
    <row r="401" s="324" customFormat="1"/>
    <row r="402" s="324" customFormat="1"/>
    <row r="403" s="324" customFormat="1"/>
    <row r="404" s="324" customFormat="1"/>
    <row r="405" s="324" customFormat="1"/>
    <row r="406" s="324" customFormat="1"/>
    <row r="407" s="324" customFormat="1"/>
    <row r="408" s="324" customFormat="1"/>
    <row r="409" s="324" customFormat="1"/>
    <row r="410" s="324" customFormat="1"/>
    <row r="411" s="324" customFormat="1"/>
    <row r="412" s="324" customFormat="1"/>
    <row r="413" s="324" customFormat="1"/>
    <row r="414" s="324" customFormat="1"/>
    <row r="415" s="324" customFormat="1"/>
    <row r="416" s="324" customFormat="1"/>
    <row r="417" s="324" customFormat="1"/>
    <row r="418" s="324" customFormat="1"/>
    <row r="419" s="324" customFormat="1"/>
    <row r="420" s="324" customFormat="1"/>
    <row r="421" s="324" customFormat="1"/>
    <row r="422" s="324" customFormat="1"/>
    <row r="423" s="324" customFormat="1"/>
    <row r="424" s="324" customFormat="1"/>
    <row r="425" s="324" customFormat="1"/>
    <row r="426" s="324" customFormat="1"/>
    <row r="427" s="324" customFormat="1"/>
    <row r="428" s="324" customFormat="1"/>
    <row r="429" s="324" customFormat="1"/>
    <row r="430" s="324" customFormat="1"/>
    <row r="431" s="324" customFormat="1"/>
    <row r="432" s="324" customFormat="1"/>
    <row r="433" s="324" customFormat="1"/>
    <row r="434" s="324" customFormat="1"/>
    <row r="435" s="324" customFormat="1"/>
    <row r="436" s="324" customFormat="1"/>
    <row r="437" s="324" customFormat="1"/>
    <row r="438" s="324" customFormat="1"/>
    <row r="439" s="324" customFormat="1"/>
    <row r="440" s="324" customFormat="1"/>
    <row r="441" s="324" customFormat="1"/>
    <row r="442" s="324" customFormat="1"/>
    <row r="443" s="324" customFormat="1"/>
    <row r="444" s="324" customFormat="1"/>
    <row r="445" s="324" customFormat="1"/>
    <row r="446" s="324" customFormat="1"/>
    <row r="447" s="324" customFormat="1"/>
    <row r="448" s="324" customFormat="1"/>
    <row r="449" s="324" customFormat="1"/>
    <row r="450" s="324" customFormat="1"/>
    <row r="451" s="324" customFormat="1"/>
    <row r="452" s="324" customFormat="1"/>
    <row r="453" s="324" customFormat="1"/>
    <row r="454" s="324" customFormat="1"/>
    <row r="455" s="324" customFormat="1"/>
    <row r="456" s="324" customFormat="1"/>
    <row r="457" s="324" customFormat="1"/>
    <row r="458" s="324" customFormat="1"/>
    <row r="459" s="324" customFormat="1"/>
    <row r="460" s="324" customFormat="1"/>
    <row r="461" s="324" customFormat="1"/>
    <row r="462" s="324" customFormat="1"/>
    <row r="463" s="324" customFormat="1"/>
    <row r="464" s="324" customFormat="1"/>
    <row r="465" s="324" customFormat="1"/>
    <row r="466" s="324" customFormat="1"/>
    <row r="467" s="324" customFormat="1"/>
    <row r="468" s="324" customFormat="1"/>
    <row r="469" s="324" customFormat="1"/>
    <row r="470" s="324" customFormat="1"/>
    <row r="471" s="324" customFormat="1"/>
    <row r="472" s="324" customFormat="1"/>
    <row r="473" s="324" customFormat="1"/>
    <row r="474" s="324" customFormat="1"/>
    <row r="475" s="324" customFormat="1"/>
    <row r="476" s="324" customFormat="1"/>
    <row r="477" s="324" customFormat="1"/>
    <row r="478" s="324" customFormat="1"/>
    <row r="479" s="324" customFormat="1"/>
    <row r="480" s="324" customFormat="1"/>
    <row r="481" s="324" customFormat="1"/>
    <row r="482" s="324" customFormat="1"/>
    <row r="483" s="324" customFormat="1"/>
    <row r="484" s="324" customFormat="1"/>
    <row r="485" s="324" customFormat="1"/>
    <row r="486" s="324" customFormat="1"/>
    <row r="487" s="324" customFormat="1"/>
    <row r="488" s="324" customFormat="1"/>
    <row r="489" s="324" customFormat="1"/>
    <row r="490" s="324" customFormat="1"/>
    <row r="491" s="324" customFormat="1"/>
    <row r="492" s="324" customFormat="1"/>
    <row r="493" s="324" customFormat="1"/>
    <row r="494" s="324" customFormat="1"/>
    <row r="495" s="324" customFormat="1"/>
    <row r="496" s="324" customFormat="1"/>
    <row r="497" s="324" customFormat="1"/>
    <row r="498" s="324" customFormat="1"/>
    <row r="499" s="324" customFormat="1"/>
    <row r="500" s="324" customFormat="1"/>
    <row r="501" s="324" customFormat="1"/>
    <row r="502" s="324" customFormat="1"/>
    <row r="503" s="324" customFormat="1"/>
    <row r="504" s="324" customFormat="1"/>
    <row r="505" s="324" customFormat="1"/>
    <row r="506" s="324" customFormat="1"/>
    <row r="507" s="324" customFormat="1"/>
    <row r="508" s="324" customFormat="1"/>
    <row r="509" s="324" customFormat="1"/>
    <row r="510" s="324" customFormat="1"/>
    <row r="511" s="324" customFormat="1"/>
    <row r="512" s="324" customFormat="1"/>
    <row r="513" s="324" customFormat="1"/>
    <row r="514" s="324" customFormat="1"/>
    <row r="515" s="324" customFormat="1"/>
    <row r="516" s="324" customFormat="1"/>
    <row r="517" s="324" customFormat="1"/>
    <row r="518" s="324" customFormat="1"/>
    <row r="519" s="324" customFormat="1"/>
    <row r="520" s="324" customFormat="1"/>
    <row r="521" s="324" customFormat="1"/>
    <row r="522" s="324" customFormat="1"/>
    <row r="523" s="324" customFormat="1"/>
    <row r="524" s="324" customFormat="1"/>
    <row r="525" s="324" customFormat="1"/>
    <row r="526" s="324" customFormat="1"/>
    <row r="527" s="324" customFormat="1"/>
    <row r="528" s="324" customFormat="1"/>
    <row r="529" s="324" customFormat="1"/>
    <row r="530" s="324" customFormat="1"/>
    <row r="531" s="324" customFormat="1"/>
    <row r="532" s="324" customFormat="1"/>
    <row r="533" s="324" customFormat="1"/>
    <row r="534" s="324" customFormat="1"/>
    <row r="535" s="324" customFormat="1"/>
    <row r="536" s="324" customFormat="1"/>
    <row r="537" s="324" customFormat="1"/>
    <row r="538" s="324" customFormat="1"/>
    <row r="539" s="324" customFormat="1"/>
    <row r="540" s="324" customFormat="1"/>
    <row r="541" s="324" customFormat="1"/>
    <row r="542" s="324" customFormat="1"/>
    <row r="543" s="324" customFormat="1"/>
    <row r="544" s="324" customFormat="1"/>
    <row r="545" s="324" customFormat="1"/>
    <row r="546" s="324" customFormat="1"/>
    <row r="547" s="324" customFormat="1"/>
    <row r="548" s="324" customFormat="1"/>
    <row r="549" s="324" customFormat="1"/>
    <row r="550" s="324" customFormat="1"/>
    <row r="551" s="324" customFormat="1"/>
    <row r="552" s="324" customFormat="1"/>
    <row r="553" s="324" customFormat="1"/>
    <row r="554" s="324" customFormat="1"/>
    <row r="555" s="324" customFormat="1"/>
    <row r="556" s="324" customFormat="1"/>
    <row r="557" s="324" customFormat="1"/>
    <row r="558" s="324" customFormat="1"/>
    <row r="559" s="324" customFormat="1"/>
    <row r="560" s="324" customFormat="1"/>
    <row r="561" s="324" customFormat="1"/>
    <row r="562" s="324" customFormat="1"/>
    <row r="563" s="324" customFormat="1"/>
    <row r="564" s="324" customFormat="1"/>
    <row r="565" s="324" customFormat="1"/>
    <row r="566" s="324" customFormat="1"/>
    <row r="567" s="324" customFormat="1"/>
    <row r="568" s="324" customFormat="1"/>
    <row r="569" s="324" customFormat="1"/>
    <row r="570" s="324" customFormat="1"/>
    <row r="571" s="324" customFormat="1"/>
    <row r="572" s="324" customFormat="1"/>
    <row r="573" s="324" customFormat="1"/>
    <row r="574" s="324" customFormat="1"/>
    <row r="575" s="324" customFormat="1"/>
    <row r="576" s="324" customFormat="1"/>
    <row r="577" s="324" customFormat="1"/>
    <row r="578" s="324" customFormat="1"/>
    <row r="579" s="324" customFormat="1"/>
    <row r="580" s="324" customFormat="1"/>
    <row r="581" s="324" customFormat="1"/>
    <row r="582" s="324" customFormat="1"/>
    <row r="583" s="324" customFormat="1"/>
    <row r="584" s="324" customFormat="1"/>
    <row r="585" s="324" customFormat="1"/>
    <row r="586" s="324" customFormat="1"/>
    <row r="587" s="324" customFormat="1"/>
    <row r="588" s="324" customFormat="1"/>
    <row r="589" s="324" customFormat="1"/>
    <row r="590" s="324" customFormat="1"/>
    <row r="591" s="324" customFormat="1"/>
    <row r="592" s="324" customFormat="1"/>
    <row r="593" s="324" customFormat="1"/>
    <row r="594" s="324" customFormat="1"/>
    <row r="595" s="324" customFormat="1"/>
    <row r="596" s="324" customFormat="1"/>
    <row r="597" s="324" customFormat="1"/>
    <row r="598" s="324" customFormat="1"/>
    <row r="599" s="324" customFormat="1"/>
    <row r="600" s="324" customFormat="1"/>
    <row r="601" s="324" customFormat="1"/>
    <row r="602" s="324" customFormat="1"/>
    <row r="603" s="324" customFormat="1"/>
    <row r="604" s="324" customFormat="1"/>
    <row r="605" s="324" customFormat="1"/>
    <row r="606" s="324" customFormat="1"/>
    <row r="607" s="324" customFormat="1"/>
    <row r="608" s="324" customFormat="1"/>
    <row r="609" s="324" customFormat="1"/>
    <row r="610" s="324" customFormat="1"/>
    <row r="611" s="324" customFormat="1"/>
    <row r="612" s="324" customFormat="1"/>
    <row r="613" s="324" customFormat="1"/>
    <row r="614" s="324" customFormat="1"/>
    <row r="615" s="324" customFormat="1"/>
    <row r="616" s="324" customFormat="1"/>
    <row r="617" s="324" customFormat="1"/>
    <row r="618" s="324" customFormat="1"/>
    <row r="619" s="324" customFormat="1"/>
    <row r="620" s="324" customFormat="1"/>
    <row r="621" s="324" customFormat="1"/>
    <row r="622" s="324" customFormat="1"/>
    <row r="623" s="324" customFormat="1"/>
    <row r="624" s="324" customFormat="1"/>
    <row r="625" s="324" customFormat="1"/>
    <row r="626" s="324" customFormat="1"/>
    <row r="627" s="324" customFormat="1"/>
    <row r="628" s="324" customFormat="1"/>
    <row r="629" s="324" customFormat="1"/>
    <row r="630" s="324" customFormat="1"/>
    <row r="631" s="324" customFormat="1"/>
    <row r="632" s="324" customFormat="1"/>
    <row r="633" s="324" customFormat="1"/>
    <row r="634" s="324" customFormat="1"/>
    <row r="635" s="324" customFormat="1"/>
    <row r="636" s="324" customFormat="1"/>
    <row r="637" s="324" customFormat="1"/>
    <row r="638" s="324" customFormat="1"/>
    <row r="639" s="324" customFormat="1"/>
    <row r="640" s="324" customFormat="1"/>
    <row r="641" s="324" customFormat="1"/>
    <row r="642" s="324" customFormat="1"/>
    <row r="643" s="324" customFormat="1"/>
    <row r="644" s="324" customFormat="1"/>
    <row r="645" s="324" customFormat="1"/>
    <row r="646" s="324" customFormat="1"/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K12"/>
  <sheetViews>
    <sheetView workbookViewId="0">
      <selection activeCell="K18" sqref="K18"/>
    </sheetView>
  </sheetViews>
  <sheetFormatPr defaultColWidth="8.5703125" defaultRowHeight="12.75"/>
  <cols>
    <col min="1" max="1" width="4.5703125" style="324" customWidth="1"/>
    <col min="2" max="2" width="8.5703125" style="324" customWidth="1"/>
    <col min="3" max="3" width="47.140625" style="324" customWidth="1"/>
    <col min="4" max="16384" width="8.5703125" style="324"/>
  </cols>
  <sheetData>
    <row r="1" spans="1:11">
      <c r="A1" s="383" t="s">
        <v>4</v>
      </c>
      <c r="B1" s="383"/>
      <c r="C1" s="384"/>
      <c r="D1" s="387">
        <v>2020</v>
      </c>
      <c r="E1" s="388"/>
      <c r="F1" s="388"/>
      <c r="G1" s="389"/>
      <c r="H1" s="387">
        <v>2021</v>
      </c>
      <c r="I1" s="388"/>
      <c r="J1" s="388"/>
      <c r="K1" s="389"/>
    </row>
    <row r="2" spans="1:11">
      <c r="A2" s="385"/>
      <c r="B2" s="385"/>
      <c r="C2" s="386"/>
      <c r="D2" s="294" t="s">
        <v>228</v>
      </c>
      <c r="E2" s="294" t="s">
        <v>25</v>
      </c>
      <c r="F2" s="294" t="s">
        <v>229</v>
      </c>
      <c r="G2" s="294" t="s">
        <v>98</v>
      </c>
      <c r="H2" s="294" t="s">
        <v>228</v>
      </c>
      <c r="I2" s="294" t="s">
        <v>25</v>
      </c>
      <c r="J2" s="294" t="s">
        <v>229</v>
      </c>
      <c r="K2" s="294" t="s">
        <v>98</v>
      </c>
    </row>
    <row r="3" spans="1:11">
      <c r="A3" s="345"/>
      <c r="B3" s="345"/>
      <c r="C3" s="345"/>
      <c r="D3" s="346"/>
      <c r="E3" s="346"/>
      <c r="F3" s="346"/>
      <c r="G3" s="346"/>
      <c r="H3" s="346"/>
      <c r="I3" s="346"/>
      <c r="J3" s="346"/>
      <c r="K3" s="346"/>
    </row>
    <row r="4" spans="1:11">
      <c r="A4" s="295" t="s">
        <v>242</v>
      </c>
      <c r="B4" s="345"/>
      <c r="C4" s="345"/>
      <c r="D4" s="346"/>
      <c r="E4" s="346"/>
      <c r="F4" s="346"/>
      <c r="G4" s="346"/>
      <c r="H4" s="346"/>
      <c r="I4" s="346"/>
      <c r="J4" s="346"/>
      <c r="K4" s="346"/>
    </row>
    <row r="5" spans="1:11">
      <c r="A5" s="298"/>
      <c r="B5" s="312"/>
      <c r="C5" s="300"/>
      <c r="D5" s="297"/>
      <c r="E5" s="297"/>
      <c r="F5" s="297"/>
      <c r="G5" s="347"/>
      <c r="H5" s="297"/>
      <c r="I5" s="300"/>
      <c r="J5" s="297"/>
      <c r="K5" s="347"/>
    </row>
    <row r="6" spans="1:11">
      <c r="A6" s="298"/>
      <c r="B6" s="301" t="s">
        <v>146</v>
      </c>
      <c r="C6" s="300"/>
      <c r="D6" s="313">
        <v>12714</v>
      </c>
      <c r="E6" s="313">
        <v>54990</v>
      </c>
      <c r="F6" s="313">
        <v>59111</v>
      </c>
      <c r="G6" s="341">
        <v>59140</v>
      </c>
      <c r="H6" s="313">
        <v>25713</v>
      </c>
      <c r="I6" s="313">
        <v>54185</v>
      </c>
      <c r="J6" s="313">
        <v>53736</v>
      </c>
      <c r="K6" s="313"/>
    </row>
    <row r="7" spans="1:11">
      <c r="A7" s="314"/>
      <c r="B7" s="301" t="s">
        <v>240</v>
      </c>
      <c r="C7" s="315"/>
      <c r="D7" s="313">
        <v>-26695</v>
      </c>
      <c r="E7" s="313">
        <v>-82331</v>
      </c>
      <c r="F7" s="313">
        <v>-22291</v>
      </c>
      <c r="G7" s="341">
        <v>-16785</v>
      </c>
      <c r="H7" s="313">
        <v>-29854</v>
      </c>
      <c r="I7" s="313">
        <v>-20828</v>
      </c>
      <c r="J7" s="313">
        <v>-14978</v>
      </c>
      <c r="K7" s="313"/>
    </row>
    <row r="8" spans="1:11">
      <c r="A8" s="314"/>
      <c r="B8" s="315" t="s">
        <v>205</v>
      </c>
      <c r="C8" s="315"/>
      <c r="D8" s="313">
        <v>-5344</v>
      </c>
      <c r="E8" s="313">
        <v>-6231</v>
      </c>
      <c r="F8" s="313">
        <v>-5491</v>
      </c>
      <c r="G8" s="341">
        <v>-8048</v>
      </c>
      <c r="H8" s="313">
        <v>-7950</v>
      </c>
      <c r="I8" s="313">
        <v>-7604</v>
      </c>
      <c r="J8" s="313">
        <v>-6255</v>
      </c>
      <c r="K8" s="313"/>
    </row>
    <row r="9" spans="1:11">
      <c r="A9" s="306"/>
      <c r="B9" s="315" t="s">
        <v>245</v>
      </c>
      <c r="C9" s="300"/>
      <c r="D9" s="313">
        <v>-984</v>
      </c>
      <c r="E9" s="313">
        <v>-1091</v>
      </c>
      <c r="F9" s="313">
        <v>1876</v>
      </c>
      <c r="G9" s="341">
        <v>-2334</v>
      </c>
      <c r="H9" s="313">
        <v>4979</v>
      </c>
      <c r="I9" s="313">
        <v>-1648</v>
      </c>
      <c r="J9" s="313">
        <v>8427</v>
      </c>
      <c r="K9" s="313"/>
    </row>
    <row r="10" spans="1:11" ht="13.5" thickBot="1">
      <c r="A10" s="316" t="s">
        <v>241</v>
      </c>
      <c r="B10" s="316"/>
      <c r="C10" s="317"/>
      <c r="D10" s="318">
        <v>-18341</v>
      </c>
      <c r="E10" s="318">
        <v>-32481</v>
      </c>
      <c r="F10" s="318">
        <v>29453</v>
      </c>
      <c r="G10" s="318">
        <v>36641</v>
      </c>
      <c r="H10" s="318">
        <f>SUM(H6+H7+H8)-H9</f>
        <v>-17070</v>
      </c>
      <c r="I10" s="318">
        <f>SUM(I6+I7+I8)-I9</f>
        <v>27401</v>
      </c>
      <c r="J10" s="318">
        <f>SUM(J6+J7+J8)-J9</f>
        <v>24076</v>
      </c>
      <c r="K10" s="318"/>
    </row>
    <row r="11" spans="1:11">
      <c r="A11" s="300"/>
      <c r="B11" s="300"/>
      <c r="C11" s="300"/>
      <c r="D11" s="300"/>
      <c r="E11" s="300"/>
      <c r="F11" s="300"/>
      <c r="G11" s="300"/>
      <c r="H11" s="300"/>
      <c r="I11" s="300"/>
      <c r="J11" s="300"/>
      <c r="K11" s="300"/>
    </row>
    <row r="12" spans="1:11" ht="28.5" customHeight="1">
      <c r="A12" s="390" t="s">
        <v>247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</row>
  </sheetData>
  <mergeCells count="4">
    <mergeCell ref="A1:C2"/>
    <mergeCell ref="D1:G1"/>
    <mergeCell ref="H1:K1"/>
    <mergeCell ref="A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Eredmény</vt:lpstr>
      <vt:lpstr>Mérleg</vt:lpstr>
      <vt:lpstr>CF_hun</vt:lpstr>
      <vt:lpstr>Szegmensek</vt:lpstr>
      <vt:lpstr>negyedéves KPI-k</vt:lpstr>
      <vt:lpstr>back-up_reconciliations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2021-11-09T14:17:18Z</dcterms:modified>
</cp:coreProperties>
</file>